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chartsheets/sheet9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4all.g3\Altlasten\Veröffentlichungen\Handbuch\Handbuch Band 3 Teil 7\"/>
    </mc:Choice>
  </mc:AlternateContent>
  <bookViews>
    <workbookView xWindow="120" yWindow="108" windowWidth="23136" windowHeight="12072"/>
  </bookViews>
  <sheets>
    <sheet name="Projekt" sheetId="1" r:id="rId1"/>
    <sheet name="intern" sheetId="18" state="hidden" r:id="rId2"/>
    <sheet name="Hinweise " sheetId="2" r:id="rId3"/>
    <sheet name="Dia-1" sheetId="9" r:id="rId4"/>
    <sheet name="Dia-2" sheetId="10" r:id="rId5"/>
    <sheet name="Dia-3" sheetId="11" r:id="rId6"/>
    <sheet name="Dia-4" sheetId="12" r:id="rId7"/>
    <sheet name="Dia-5" sheetId="13" r:id="rId8"/>
    <sheet name="Dia-6" sheetId="14" r:id="rId9"/>
    <sheet name="Dia-7" sheetId="15" r:id="rId10"/>
    <sheet name="Dia-8" sheetId="16" r:id="rId11"/>
    <sheet name="Dia-9" sheetId="17" r:id="rId12"/>
  </sheets>
  <definedNames>
    <definedName name="_xlnm.Print_Area" localSheetId="0">Projekt!$A$1:$BB$114</definedName>
  </definedNames>
  <calcPr calcId="162913"/>
</workbook>
</file>

<file path=xl/calcChain.xml><?xml version="1.0" encoding="utf-8"?>
<calcChain xmlns="http://schemas.openxmlformats.org/spreadsheetml/2006/main">
  <c r="E20" i="1" l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J24" i="1" l="1"/>
  <c r="AK24" i="1"/>
  <c r="AK21" i="1" l="1"/>
  <c r="E27" i="1" l="1"/>
  <c r="F27" i="1" s="1"/>
  <c r="G27" i="1" s="1"/>
  <c r="H27" i="1" s="1"/>
  <c r="I27" i="1" s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X27" i="1" s="1"/>
  <c r="Y27" i="1" s="1"/>
  <c r="Z27" i="1" s="1"/>
  <c r="AA27" i="1" s="1"/>
  <c r="AB27" i="1" s="1"/>
  <c r="AC27" i="1" s="1"/>
  <c r="AD27" i="1" s="1"/>
  <c r="AE27" i="1" s="1"/>
  <c r="AF27" i="1" s="1"/>
  <c r="AG27" i="1" s="1"/>
  <c r="AH27" i="1" s="1"/>
  <c r="AI27" i="1" s="1"/>
  <c r="AJ27" i="1" s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H24" i="1"/>
  <c r="AI24" i="1"/>
  <c r="AG24" i="1" l="1"/>
  <c r="AJ21" i="1"/>
  <c r="AK23" i="1" s="1"/>
  <c r="AK40" i="1" s="1"/>
  <c r="Y21" i="1"/>
  <c r="F21" i="1"/>
  <c r="F24" i="1"/>
  <c r="E21" i="1"/>
  <c r="E23" i="1" s="1"/>
  <c r="E40" i="1" s="1"/>
  <c r="E24" i="1"/>
  <c r="H21" i="1"/>
  <c r="H24" i="1"/>
  <c r="G21" i="1"/>
  <c r="G24" i="1"/>
  <c r="K21" i="1"/>
  <c r="L21" i="1"/>
  <c r="AF21" i="1"/>
  <c r="AB21" i="1"/>
  <c r="X21" i="1"/>
  <c r="T21" i="1"/>
  <c r="P21" i="1"/>
  <c r="AI21" i="1"/>
  <c r="AE21" i="1"/>
  <c r="AA21" i="1"/>
  <c r="W21" i="1"/>
  <c r="S21" i="1"/>
  <c r="O21" i="1"/>
  <c r="AH21" i="1"/>
  <c r="AD21" i="1"/>
  <c r="Z21" i="1"/>
  <c r="V21" i="1"/>
  <c r="R21" i="1"/>
  <c r="N21" i="1"/>
  <c r="J21" i="1"/>
  <c r="AG21" i="1"/>
  <c r="AC21" i="1"/>
  <c r="U21" i="1"/>
  <c r="Q21" i="1"/>
  <c r="M21" i="1"/>
  <c r="I21" i="1"/>
  <c r="U23" i="1" l="1"/>
  <c r="U40" i="1" s="1"/>
  <c r="Z23" i="1"/>
  <c r="Z40" i="1" s="1"/>
  <c r="AJ23" i="1"/>
  <c r="AJ40" i="1" s="1"/>
  <c r="I23" i="1"/>
  <c r="I40" i="1" s="1"/>
  <c r="N23" i="1"/>
  <c r="N40" i="1" s="1"/>
  <c r="AD23" i="1"/>
  <c r="AD40" i="1" s="1"/>
  <c r="W23" i="1"/>
  <c r="W40" i="1" s="1"/>
  <c r="P23" i="1"/>
  <c r="P40" i="1" s="1"/>
  <c r="G23" i="1"/>
  <c r="G40" i="1" s="1"/>
  <c r="H23" i="1"/>
  <c r="H40" i="1" s="1"/>
  <c r="F23" i="1"/>
  <c r="F40" i="1" s="1"/>
  <c r="Q23" i="1"/>
  <c r="Q40" i="1" s="1"/>
  <c r="J23" i="1"/>
  <c r="J40" i="1" s="1"/>
  <c r="S23" i="1"/>
  <c r="S40" i="1" s="1"/>
  <c r="AB23" i="1"/>
  <c r="AB40" i="1" s="1"/>
  <c r="M23" i="1"/>
  <c r="M40" i="1" s="1"/>
  <c r="AF23" i="1"/>
  <c r="AF40" i="1" s="1"/>
  <c r="AI23" i="1"/>
  <c r="AI40" i="1" s="1"/>
  <c r="AG23" i="1"/>
  <c r="AG40" i="1" s="1"/>
  <c r="V23" i="1"/>
  <c r="V40" i="1" s="1"/>
  <c r="O23" i="1"/>
  <c r="O40" i="1" s="1"/>
  <c r="AE23" i="1"/>
  <c r="AE40" i="1" s="1"/>
  <c r="X23" i="1"/>
  <c r="X40" i="1" s="1"/>
  <c r="L23" i="1"/>
  <c r="L40" i="1" s="1"/>
  <c r="K23" i="1"/>
  <c r="K40" i="1" s="1"/>
  <c r="AC23" i="1"/>
  <c r="AC40" i="1" s="1"/>
  <c r="R23" i="1"/>
  <c r="R40" i="1" s="1"/>
  <c r="AH23" i="1"/>
  <c r="AH40" i="1" s="1"/>
  <c r="AA23" i="1"/>
  <c r="AA40" i="1" s="1"/>
  <c r="T23" i="1"/>
  <c r="T40" i="1" s="1"/>
  <c r="Y23" i="1"/>
  <c r="Y40" i="1" s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I43" i="1"/>
  <c r="AJ43" i="1"/>
  <c r="AK43" i="1"/>
  <c r="E43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I42" i="1"/>
  <c r="AJ42" i="1"/>
  <c r="AK42" i="1"/>
  <c r="AB30" i="1" l="1"/>
  <c r="AC30" i="1"/>
  <c r="AD30" i="1"/>
  <c r="AE30" i="1"/>
  <c r="AF30" i="1"/>
  <c r="AG30" i="1"/>
  <c r="AH30" i="1"/>
  <c r="AI30" i="1"/>
  <c r="AJ30" i="1"/>
  <c r="AB28" i="1"/>
  <c r="AB29" i="1" s="1"/>
  <c r="AC28" i="1"/>
  <c r="AC29" i="1" s="1"/>
  <c r="AD28" i="1"/>
  <c r="AD29" i="1" s="1"/>
  <c r="AE28" i="1"/>
  <c r="AE29" i="1" s="1"/>
  <c r="AF28" i="1"/>
  <c r="AF29" i="1" s="1"/>
  <c r="AG28" i="1"/>
  <c r="AG29" i="1" s="1"/>
  <c r="AH28" i="1"/>
  <c r="AH29" i="1" s="1"/>
  <c r="AI28" i="1"/>
  <c r="AI29" i="1" s="1"/>
  <c r="AJ28" i="1"/>
  <c r="AJ29" i="1" s="1"/>
  <c r="AB36" i="1"/>
  <c r="AC36" i="1"/>
  <c r="AD36" i="1"/>
  <c r="AF36" i="1"/>
  <c r="AG36" i="1"/>
  <c r="AH36" i="1"/>
  <c r="AI39" i="1"/>
  <c r="AJ36" i="1"/>
  <c r="AE39" i="1" l="1"/>
  <c r="AE36" i="1"/>
  <c r="AI36" i="1"/>
  <c r="AB39" i="1"/>
  <c r="AH39" i="1"/>
  <c r="AD39" i="1"/>
  <c r="AG39" i="1"/>
  <c r="AJ39" i="1"/>
  <c r="AF39" i="1"/>
  <c r="AC39" i="1"/>
  <c r="I36" i="1" l="1"/>
  <c r="K36" i="1"/>
  <c r="V36" i="1"/>
  <c r="Z36" i="1"/>
  <c r="AA36" i="1"/>
  <c r="S36" i="1" l="1"/>
  <c r="P36" i="1"/>
  <c r="O36" i="1"/>
  <c r="N36" i="1"/>
  <c r="N39" i="1"/>
  <c r="W36" i="1"/>
  <c r="R36" i="1"/>
  <c r="G36" i="1"/>
  <c r="F36" i="1"/>
  <c r="E36" i="1"/>
  <c r="Q39" i="1"/>
  <c r="Q36" i="1"/>
  <c r="J39" i="1"/>
  <c r="J36" i="1"/>
  <c r="E39" i="1"/>
  <c r="Y39" i="1"/>
  <c r="Y36" i="1"/>
  <c r="M39" i="1"/>
  <c r="M36" i="1"/>
  <c r="AK39" i="1"/>
  <c r="AK36" i="1"/>
  <c r="X39" i="1"/>
  <c r="X36" i="1"/>
  <c r="T39" i="1"/>
  <c r="T36" i="1"/>
  <c r="P39" i="1"/>
  <c r="L39" i="1"/>
  <c r="L36" i="1"/>
  <c r="H39" i="1"/>
  <c r="H36" i="1"/>
  <c r="G39" i="1"/>
  <c r="U39" i="1"/>
  <c r="U36" i="1"/>
  <c r="F39" i="1"/>
  <c r="AA39" i="1"/>
  <c r="O39" i="1"/>
  <c r="W39" i="1"/>
  <c r="K39" i="1"/>
  <c r="S39" i="1"/>
  <c r="Z39" i="1"/>
  <c r="V39" i="1"/>
  <c r="R39" i="1"/>
  <c r="I39" i="1"/>
  <c r="AK28" i="1"/>
  <c r="AK29" i="1" s="1"/>
  <c r="AK30" i="1"/>
  <c r="P37" i="1" l="1"/>
  <c r="V5" i="1"/>
  <c r="AB37" i="1" l="1"/>
  <c r="I32" i="1"/>
  <c r="AC32" i="1"/>
  <c r="AG32" i="1"/>
  <c r="AI32" i="1"/>
  <c r="AF32" i="1"/>
  <c r="AD32" i="1"/>
  <c r="AH32" i="1"/>
  <c r="AE32" i="1"/>
  <c r="AB32" i="1"/>
  <c r="AJ32" i="1"/>
  <c r="AC37" i="1"/>
  <c r="T32" i="1"/>
  <c r="L32" i="1"/>
  <c r="R32" i="1"/>
  <c r="E32" i="1"/>
  <c r="X32" i="1"/>
  <c r="P32" i="1"/>
  <c r="H32" i="1"/>
  <c r="Z32" i="1"/>
  <c r="J32" i="1"/>
  <c r="V32" i="1"/>
  <c r="N32" i="1"/>
  <c r="F32" i="1"/>
  <c r="Y32" i="1"/>
  <c r="U32" i="1"/>
  <c r="Q32" i="1"/>
  <c r="M32" i="1"/>
  <c r="AK32" i="1"/>
  <c r="AA32" i="1"/>
  <c r="W32" i="1"/>
  <c r="S32" i="1"/>
  <c r="O32" i="1"/>
  <c r="K32" i="1"/>
  <c r="G32" i="1"/>
  <c r="AD37" i="1" l="1"/>
  <c r="AA30" i="1"/>
  <c r="Z30" i="1"/>
  <c r="Y30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F28" i="1"/>
  <c r="F29" i="1" s="1"/>
  <c r="G28" i="1"/>
  <c r="G29" i="1" s="1"/>
  <c r="H28" i="1"/>
  <c r="H29" i="1" s="1"/>
  <c r="I28" i="1"/>
  <c r="I29" i="1" s="1"/>
  <c r="J28" i="1"/>
  <c r="J29" i="1" s="1"/>
  <c r="K28" i="1"/>
  <c r="K29" i="1" s="1"/>
  <c r="L28" i="1"/>
  <c r="L29" i="1" s="1"/>
  <c r="M28" i="1"/>
  <c r="M29" i="1" s="1"/>
  <c r="N28" i="1"/>
  <c r="N29" i="1" s="1"/>
  <c r="O28" i="1"/>
  <c r="O29" i="1" s="1"/>
  <c r="P28" i="1"/>
  <c r="P29" i="1" s="1"/>
  <c r="Q28" i="1"/>
  <c r="Q29" i="1" s="1"/>
  <c r="R28" i="1"/>
  <c r="R29" i="1" s="1"/>
  <c r="S28" i="1"/>
  <c r="S29" i="1" s="1"/>
  <c r="T28" i="1"/>
  <c r="T29" i="1" s="1"/>
  <c r="U28" i="1"/>
  <c r="U29" i="1" s="1"/>
  <c r="V28" i="1"/>
  <c r="V29" i="1" s="1"/>
  <c r="W28" i="1"/>
  <c r="W29" i="1" s="1"/>
  <c r="X28" i="1"/>
  <c r="X29" i="1" s="1"/>
  <c r="Y28" i="1"/>
  <c r="Y29" i="1" s="1"/>
  <c r="Z28" i="1"/>
  <c r="Z29" i="1" s="1"/>
  <c r="AA28" i="1"/>
  <c r="AA29" i="1" s="1"/>
  <c r="E28" i="1"/>
  <c r="E29" i="1" s="1"/>
  <c r="E25" i="1"/>
  <c r="V4" i="1"/>
  <c r="V3" i="1"/>
  <c r="AJ19" i="1" l="1"/>
  <c r="AK19" i="1"/>
  <c r="E19" i="1"/>
  <c r="I19" i="1"/>
  <c r="M19" i="1"/>
  <c r="Q19" i="1"/>
  <c r="U19" i="1"/>
  <c r="Y19" i="1"/>
  <c r="AC19" i="1"/>
  <c r="AG19" i="1"/>
  <c r="F19" i="1"/>
  <c r="J19" i="1"/>
  <c r="N19" i="1"/>
  <c r="R19" i="1"/>
  <c r="V19" i="1"/>
  <c r="Z19" i="1"/>
  <c r="AD19" i="1"/>
  <c r="AH19" i="1"/>
  <c r="G19" i="1"/>
  <c r="K19" i="1"/>
  <c r="O19" i="1"/>
  <c r="S19" i="1"/>
  <c r="W19" i="1"/>
  <c r="AA19" i="1"/>
  <c r="AE19" i="1"/>
  <c r="AI19" i="1"/>
  <c r="H19" i="1"/>
  <c r="L19" i="1"/>
  <c r="P19" i="1"/>
  <c r="T19" i="1"/>
  <c r="X19" i="1"/>
  <c r="AB19" i="1"/>
  <c r="AF19" i="1"/>
  <c r="AB31" i="1"/>
  <c r="AF31" i="1"/>
  <c r="AJ31" i="1"/>
  <c r="AH31" i="1"/>
  <c r="AE31" i="1"/>
  <c r="AC31" i="1"/>
  <c r="AG31" i="1"/>
  <c r="AD31" i="1"/>
  <c r="AI31" i="1"/>
  <c r="AE37" i="1"/>
  <c r="AC35" i="1"/>
  <c r="AG35" i="1"/>
  <c r="AD35" i="1"/>
  <c r="AH35" i="1"/>
  <c r="AE35" i="1"/>
  <c r="AI35" i="1"/>
  <c r="AB35" i="1"/>
  <c r="AF35" i="1"/>
  <c r="AJ35" i="1"/>
  <c r="F35" i="1"/>
  <c r="J35" i="1"/>
  <c r="N35" i="1"/>
  <c r="R35" i="1"/>
  <c r="V35" i="1"/>
  <c r="Z35" i="1"/>
  <c r="I35" i="1"/>
  <c r="Q35" i="1"/>
  <c r="Y35" i="1"/>
  <c r="G35" i="1"/>
  <c r="K35" i="1"/>
  <c r="O35" i="1"/>
  <c r="S35" i="1"/>
  <c r="W35" i="1"/>
  <c r="AA35" i="1"/>
  <c r="E35" i="1"/>
  <c r="U35" i="1"/>
  <c r="H35" i="1"/>
  <c r="L35" i="1"/>
  <c r="P35" i="1"/>
  <c r="T35" i="1"/>
  <c r="X35" i="1"/>
  <c r="AK35" i="1"/>
  <c r="M35" i="1"/>
  <c r="G31" i="1"/>
  <c r="AK31" i="1"/>
  <c r="E38" i="1"/>
  <c r="X31" i="1"/>
  <c r="T31" i="1"/>
  <c r="P31" i="1"/>
  <c r="L31" i="1"/>
  <c r="H31" i="1"/>
  <c r="E31" i="1"/>
  <c r="Y31" i="1"/>
  <c r="U31" i="1"/>
  <c r="Q31" i="1"/>
  <c r="M31" i="1"/>
  <c r="I31" i="1"/>
  <c r="Z31" i="1"/>
  <c r="V31" i="1"/>
  <c r="R31" i="1"/>
  <c r="N31" i="1"/>
  <c r="J31" i="1"/>
  <c r="F31" i="1"/>
  <c r="F25" i="1"/>
  <c r="AA31" i="1"/>
  <c r="W31" i="1"/>
  <c r="S31" i="1"/>
  <c r="O31" i="1"/>
  <c r="K31" i="1"/>
  <c r="AF37" i="1" l="1"/>
  <c r="F38" i="1"/>
  <c r="G25" i="1"/>
  <c r="AG37" i="1" l="1"/>
  <c r="G38" i="1"/>
  <c r="AH37" i="1" l="1"/>
  <c r="H25" i="1"/>
  <c r="AI37" i="1" l="1"/>
  <c r="H38" i="1"/>
  <c r="I25" i="1"/>
  <c r="AJ37" i="1" l="1"/>
  <c r="J25" i="1"/>
  <c r="I38" i="1"/>
  <c r="K25" i="1" l="1"/>
  <c r="J38" i="1"/>
  <c r="L25" i="1" l="1"/>
  <c r="K38" i="1"/>
  <c r="M25" i="1" l="1"/>
  <c r="L38" i="1"/>
  <c r="N25" i="1" l="1"/>
  <c r="M38" i="1"/>
  <c r="O25" i="1" l="1"/>
  <c r="N38" i="1"/>
  <c r="P25" i="1" l="1"/>
  <c r="P38" i="1" s="1"/>
  <c r="O38" i="1"/>
  <c r="Q25" i="1" l="1"/>
  <c r="R25" i="1" l="1"/>
  <c r="Q38" i="1"/>
  <c r="S25" i="1" l="1"/>
  <c r="R38" i="1"/>
  <c r="T25" i="1" l="1"/>
  <c r="S38" i="1"/>
  <c r="U25" i="1" l="1"/>
  <c r="T38" i="1"/>
  <c r="V25" i="1" l="1"/>
  <c r="U38" i="1"/>
  <c r="W25" i="1" l="1"/>
  <c r="V38" i="1"/>
  <c r="X25" i="1" l="1"/>
  <c r="W38" i="1"/>
  <c r="Y25" i="1" l="1"/>
  <c r="X38" i="1"/>
  <c r="Z25" i="1" l="1"/>
  <c r="Y38" i="1"/>
  <c r="Z38" i="1" l="1"/>
  <c r="AA25" i="1" l="1"/>
  <c r="AA38" i="1" s="1"/>
  <c r="AB25" i="1" l="1"/>
  <c r="AB38" i="1" s="1"/>
  <c r="AC25" i="1" l="1"/>
  <c r="AC38" i="1" s="1"/>
  <c r="AD25" i="1" l="1"/>
  <c r="AD38" i="1" s="1"/>
  <c r="AE25" i="1" l="1"/>
  <c r="AE38" i="1" s="1"/>
  <c r="AF25" i="1" l="1"/>
  <c r="AF38" i="1" s="1"/>
  <c r="H37" i="1"/>
  <c r="L37" i="1"/>
  <c r="T37" i="1"/>
  <c r="X37" i="1"/>
  <c r="I37" i="1"/>
  <c r="M37" i="1"/>
  <c r="Q37" i="1"/>
  <c r="U37" i="1"/>
  <c r="Y37" i="1"/>
  <c r="F37" i="1"/>
  <c r="J37" i="1"/>
  <c r="N37" i="1"/>
  <c r="R37" i="1"/>
  <c r="V37" i="1"/>
  <c r="Z37" i="1"/>
  <c r="G37" i="1"/>
  <c r="K37" i="1"/>
  <c r="O37" i="1"/>
  <c r="S37" i="1"/>
  <c r="W37" i="1"/>
  <c r="AA37" i="1"/>
  <c r="E37" i="1"/>
  <c r="AK37" i="1"/>
  <c r="AG25" i="1" l="1"/>
  <c r="AG38" i="1" s="1"/>
  <c r="AH25" i="1" l="1"/>
  <c r="AH38" i="1" s="1"/>
  <c r="AI25" i="1" l="1"/>
  <c r="AI38" i="1" s="1"/>
  <c r="AJ25" i="1" l="1"/>
  <c r="AJ38" i="1" s="1"/>
  <c r="AK27" i="1"/>
  <c r="AK25" i="1" s="1"/>
  <c r="AK38" i="1" s="1"/>
  <c r="AA1" i="1" l="1"/>
  <c r="P34" i="1" l="1"/>
  <c r="Z34" i="1"/>
  <c r="G34" i="1"/>
  <c r="AE34" i="1"/>
  <c r="AH34" i="1"/>
  <c r="X34" i="1"/>
  <c r="M34" i="1"/>
  <c r="AA34" i="1"/>
  <c r="W34" i="1"/>
  <c r="Y34" i="1"/>
  <c r="K34" i="1"/>
  <c r="AB34" i="1"/>
  <c r="AC34" i="1"/>
  <c r="AI34" i="1"/>
  <c r="V34" i="1"/>
  <c r="S34" i="1"/>
  <c r="H34" i="1"/>
  <c r="F34" i="1"/>
  <c r="I34" i="1"/>
  <c r="AF34" i="1"/>
  <c r="AG34" i="1"/>
  <c r="AK34" i="1"/>
  <c r="R34" i="1"/>
  <c r="E34" i="1"/>
  <c r="L34" i="1"/>
  <c r="U34" i="1"/>
  <c r="AJ34" i="1"/>
  <c r="AD34" i="1"/>
  <c r="N34" i="1"/>
  <c r="Q34" i="1"/>
  <c r="T34" i="1"/>
  <c r="J34" i="1"/>
  <c r="O34" i="1"/>
</calcChain>
</file>

<file path=xl/sharedStrings.xml><?xml version="1.0" encoding="utf-8"?>
<sst xmlns="http://schemas.openxmlformats.org/spreadsheetml/2006/main" count="486" uniqueCount="321">
  <si>
    <t>Eingabedaten sind gelb hinterlegt</t>
  </si>
  <si>
    <t>Schadstoff</t>
  </si>
  <si>
    <t>µg/L</t>
  </si>
  <si>
    <t>Name des Projektes</t>
  </si>
  <si>
    <t>Beginn der Sanierung</t>
  </si>
  <si>
    <t>Datum</t>
  </si>
  <si>
    <t>Gesamtkosten</t>
  </si>
  <si>
    <t>[%]</t>
  </si>
  <si>
    <t>[kg]</t>
  </si>
  <si>
    <t>[€/kg]</t>
  </si>
  <si>
    <t>€/kg</t>
  </si>
  <si>
    <t>Berechnungsergebnisse sind blau hinterlegt</t>
  </si>
  <si>
    <t>Geringfügigkeitsschwellenwert (GFS)</t>
  </si>
  <si>
    <t>kg/a</t>
  </si>
  <si>
    <t>Betriebsjahre</t>
  </si>
  <si>
    <t>Laufzeit</t>
  </si>
  <si>
    <t>in Betrieb? Wenn ja "1"</t>
  </si>
  <si>
    <t>Fracht grenze mittel groß</t>
  </si>
  <si>
    <t>Gesamtkosten pro kg Schadstoff</t>
  </si>
  <si>
    <t>Prozent</t>
  </si>
  <si>
    <t>verbergen</t>
  </si>
  <si>
    <t>3%-Kriterium</t>
  </si>
  <si>
    <t>Gesamtkosten pro kg Schadstoff (gesamte Laufzeit)</t>
  </si>
  <si>
    <t>Zwischenergebnisse, in Endfassung evtl. "verborgen"</t>
  </si>
  <si>
    <t xml:space="preserve">Berechnung: </t>
  </si>
  <si>
    <t>Wasserfördermenge</t>
  </si>
  <si>
    <t xml:space="preserve">    Sanierungserfolg</t>
  </si>
  <si>
    <t xml:space="preserve">    Gesamtkosten pro kg Schadstoff</t>
  </si>
  <si>
    <t>Gesamtkosten (kumuliert bis 2017) / Austragsmenge (kumuliert bis 2017)</t>
  </si>
  <si>
    <r>
      <t xml:space="preserve">Konzentration </t>
    </r>
    <r>
      <rPr>
        <sz val="7"/>
        <color theme="1"/>
        <rFont val="Arial"/>
        <family val="2"/>
      </rPr>
      <t>Zulauf Sanierungsanlage</t>
    </r>
  </si>
  <si>
    <r>
      <t xml:space="preserve">    Austragsmenge </t>
    </r>
    <r>
      <rPr>
        <vertAlign val="subscript"/>
        <sz val="9"/>
        <rFont val="Arial"/>
        <family val="2"/>
      </rPr>
      <t>kumulativ</t>
    </r>
    <r>
      <rPr>
        <sz val="9"/>
        <rFont val="Arial"/>
        <family val="2"/>
      </rPr>
      <t xml:space="preserve"> </t>
    </r>
  </si>
  <si>
    <r>
      <t xml:space="preserve">    Austragsmenge </t>
    </r>
    <r>
      <rPr>
        <vertAlign val="subscript"/>
        <sz val="9"/>
        <rFont val="Arial"/>
        <family val="2"/>
      </rPr>
      <t>kumulativ, Zunahme%</t>
    </r>
  </si>
  <si>
    <t>Q75 HIM-Fälle  -  gesamte Laufzeit</t>
  </si>
  <si>
    <t>Q50 HIM-Fälle  -  gesamte Laufzeit</t>
  </si>
  <si>
    <t>Gesamtkosten pro kg Schadstoff -  gesamte Laufzeit</t>
  </si>
  <si>
    <t>Fracht grenze klein mittel</t>
  </si>
  <si>
    <t>Grenze mittlere/große Fracht</t>
  </si>
  <si>
    <t xml:space="preserve"> </t>
  </si>
  <si>
    <t>Erzeugung von #NV bei "Nullwerten", damit diese nicht in der Grafik auftauchen</t>
  </si>
  <si>
    <t>Erzeugung von "Null" bei "Wert&gt;111", damit diese nicht in der Grafik auftauchen</t>
  </si>
  <si>
    <r>
      <t xml:space="preserve">    Austragsmenge </t>
    </r>
    <r>
      <rPr>
        <vertAlign val="subscript"/>
        <sz val="9"/>
        <rFont val="Arial"/>
        <family val="2"/>
      </rPr>
      <t>jährlich</t>
    </r>
    <r>
      <rPr>
        <sz val="9"/>
        <rFont val="Arial"/>
        <family val="2"/>
      </rPr>
      <t xml:space="preserve"> </t>
    </r>
  </si>
  <si>
    <t>Prioritär: Austragsmenge wie in Z17 eingegeben;   sonst Berechnung nachZ15*Z16</t>
  </si>
  <si>
    <t>wenn &gt; 100.000 (in diesem Fall unplausibler Wert) dann "Null"</t>
  </si>
  <si>
    <t>Zeile entfällt wahrscheinlich (s. Z24)</t>
  </si>
  <si>
    <t xml:space="preserve">Sanierungsziel </t>
  </si>
  <si>
    <t>zur Erzeugung einer waagrechten Linie in der Grafik; entfällt wahrscheinlich</t>
  </si>
  <si>
    <t>zur Erzeugung einer waagrechten Linie in der Grafik (3%-Ktiterium)</t>
  </si>
  <si>
    <t>zur Erzeugung einer waagrechten Linie in der Grafik (Sanierungsziel)</t>
  </si>
  <si>
    <t>zur Erzeugung einer waagrechten Linie in der Grafik (Fracht groß/mittel)</t>
  </si>
  <si>
    <t>zur Erzeugung einer waagrechten Linie in der Grafik (Kosten/kg)</t>
  </si>
  <si>
    <t xml:space="preserve">Werte/Grafik wird voraussichtlich nicht benötigt; Erzeugung von #NV bei "Nullwerten", </t>
  </si>
  <si>
    <t>zur Erzeugung einer waagrechten Linie in der Grafik (...)</t>
  </si>
  <si>
    <t>Trendlinie</t>
  </si>
  <si>
    <t>EXCEL-Auswertetool "Sanierungsverlauf"</t>
  </si>
  <si>
    <t>Falls jährliche Austragsmenge Null, dann kum.Austrag Null, wegen Grafik</t>
  </si>
  <si>
    <t>Erzeugung von #NV wegen Grafik</t>
  </si>
  <si>
    <t>Feld ist "leer" falls San.erfolg rechnerisch über 100 %; außerdem: Erzeugung Z34 wegen Grafik</t>
  </si>
  <si>
    <t>"Null" für Zeitraum vor Betriebsbeginn, negative Zahlen vermeiden; erfreulicherweise stimmt die Berechnung, auch wenn bei den jüngsten Betriebsjahre kein Eintrag</t>
  </si>
  <si>
    <t>(jährlich)</t>
  </si>
  <si>
    <t>(Durchschnitt über gesamte Laufzeit)</t>
  </si>
  <si>
    <t>Austragsmenge des Schadstoffs</t>
  </si>
  <si>
    <t xml:space="preserve"> kg/a</t>
  </si>
  <si>
    <t>m³/a</t>
  </si>
  <si>
    <t>VERBERGEN: Eingabe nur dann, wenn Austragsmenge bereits bekannt</t>
  </si>
  <si>
    <t>€</t>
  </si>
  <si>
    <t>VERBERGEN: Zeile entfällt wahrscheinlich</t>
  </si>
  <si>
    <t>Max. Konz.</t>
  </si>
  <si>
    <t>Fracht Grenze groß-mittel</t>
  </si>
  <si>
    <t>Fracht Grenze klein-mittel</t>
  </si>
  <si>
    <t>Sanierungserfolg</t>
  </si>
  <si>
    <r>
      <t>Q</t>
    </r>
    <r>
      <rPr>
        <vertAlign val="subscript"/>
        <sz val="7"/>
        <color theme="1"/>
        <rFont val="Arial"/>
        <family val="2"/>
      </rPr>
      <t>0,75</t>
    </r>
    <r>
      <rPr>
        <sz val="7"/>
        <color theme="1"/>
        <rFont val="Arial"/>
        <family val="2"/>
      </rPr>
      <t xml:space="preserve"> HIM-Fälle -  gesamte Laufzeit</t>
    </r>
  </si>
  <si>
    <t>Median HIM-Fälle -  gesamte Laufzeit</t>
  </si>
  <si>
    <t>Anhang 7 des Handbuches Altlasten "Arbeitshilfe zur Sanierung von Grundwasserverunreinigungen", 3. Auflage 2018</t>
  </si>
  <si>
    <t xml:space="preserve">Sanierungszielwert </t>
  </si>
  <si>
    <t>Format: xx.yy.zzzz</t>
  </si>
  <si>
    <t>Z 33</t>
  </si>
  <si>
    <t>AA1</t>
  </si>
  <si>
    <t>https://support.office.com/de-de/article/hinzuf%C3%BCgen-eines-kontrollk%C3%A4stchens-oder-einer-optionsschaltfl%C3%A4che-formularsteuerelemente-9f201e46-8f6b-4a9d-a320-f44b28088cb0</t>
  </si>
  <si>
    <t>Kontrollkästchen</t>
  </si>
  <si>
    <t>DOKUMENTATION</t>
  </si>
  <si>
    <t>Zellverknüpfung ob Kontrollkästchen "wahr" oder "falsch"</t>
  </si>
  <si>
    <t>LHKW-Fall?</t>
  </si>
  <si>
    <t>Z 19</t>
  </si>
  <si>
    <t>Bei Konz. &lt; Sanierungsziel kann dies auftreten, insbesondere wenn Feld leer</t>
  </si>
  <si>
    <t>Zeile ausgeblendet, da der Ansatz "Austragsmenge kann wahlweise errechnet werden oder händisch eingetragen" zurzeit nicht verfolgt wird</t>
  </si>
  <si>
    <r>
      <t xml:space="preserve">Austragsmenge </t>
    </r>
    <r>
      <rPr>
        <vertAlign val="subscript"/>
        <sz val="9"/>
        <rFont val="Arial"/>
        <family val="2"/>
      </rPr>
      <t>jährlich</t>
    </r>
    <r>
      <rPr>
        <sz val="9"/>
        <rFont val="Arial"/>
        <family val="2"/>
      </rPr>
      <t xml:space="preserve"> </t>
    </r>
  </si>
  <si>
    <r>
      <t xml:space="preserve">Austragsmenge </t>
    </r>
    <r>
      <rPr>
        <vertAlign val="subscript"/>
        <sz val="9"/>
        <rFont val="Arial"/>
        <family val="2"/>
      </rPr>
      <t>kumulativ</t>
    </r>
    <r>
      <rPr>
        <sz val="9"/>
        <rFont val="Arial"/>
        <family val="2"/>
      </rPr>
      <t xml:space="preserve"> </t>
    </r>
  </si>
  <si>
    <r>
      <t xml:space="preserve">Austragsmenge </t>
    </r>
    <r>
      <rPr>
        <vertAlign val="subscript"/>
        <sz val="9"/>
        <rFont val="Arial"/>
        <family val="2"/>
      </rPr>
      <t>kumulativ, Zunahme%</t>
    </r>
  </si>
  <si>
    <t xml:space="preserve">Wenn kum. Austrag =Null, dann Vermeidung einer Division durch Null, indem 0,00001 zum Nenner addiert wird </t>
  </si>
  <si>
    <t>Dann ergeben sich sehr hohe Werte &gt;111; in diesem Fall wird das Feld mit "0" gefüllt.</t>
  </si>
  <si>
    <t>Problem bei stark schwankenden Werten</t>
  </si>
  <si>
    <t>Schriftfarbe BLAU falls Wert &lt;0,1</t>
  </si>
  <si>
    <t>Zur Vermeidung einer Division durch Null (falls Austragsmeng Null) wird 0,0000001 zum Nenner addiert</t>
  </si>
  <si>
    <t xml:space="preserve">    Gesamtkosten kumulierend</t>
  </si>
  <si>
    <t>verborgen</t>
  </si>
  <si>
    <t>V4</t>
  </si>
  <si>
    <t>Errechnet aus GFS (E11)</t>
  </si>
  <si>
    <t>V5</t>
  </si>
  <si>
    <t>Kopie von V4, damit in Dia-7 eine Linie erzeugt wird</t>
  </si>
  <si>
    <t>Kopie von V5, damit in Dia-4 eine Linie erzeugt wird</t>
  </si>
  <si>
    <t>zurzeit nicht benötigt</t>
  </si>
  <si>
    <t>Eingabe von "3", damit in Dia-2 eine Linie erzeugt wird</t>
  </si>
  <si>
    <r>
      <t xml:space="preserve">Gesamtkosten </t>
    </r>
    <r>
      <rPr>
        <vertAlign val="subscript"/>
        <sz val="9"/>
        <rFont val="Arial"/>
        <family val="2"/>
      </rPr>
      <t>kumulativ [1000€]</t>
    </r>
  </si>
  <si>
    <t>Gesamtkosten kumulierend</t>
  </si>
  <si>
    <t>s. Z 34</t>
  </si>
  <si>
    <t>Z 34</t>
  </si>
  <si>
    <t>Kopie von AA1, damit in Dia-9 eine Linie erzeugt wird</t>
  </si>
  <si>
    <t>Fast wie Z 19, jedoch #NV statt "0"</t>
  </si>
  <si>
    <t>Prüfen, ob Z 19 durch Z 35 ersetzt werden kann</t>
  </si>
  <si>
    <t>Z 36</t>
  </si>
  <si>
    <t>Prüfen, ob Z 20 durch Z 36ersetzt werden kann</t>
  </si>
  <si>
    <t>Ähnlich Z 20, jedoch #NV statt "0"</t>
  </si>
  <si>
    <t>Dia-5 greift auf Z 35 zu, #NV-Werte werden nicht angezeigt</t>
  </si>
  <si>
    <t>Dia-1,6,7 greifen auf Z 36 zu, #NV-Werte werden nicht angezeigt</t>
  </si>
  <si>
    <t>Z 37</t>
  </si>
  <si>
    <t>Dia-1 und 8 greifen auf Z 37 zu, #NV-Werte werden nicht angezeigt</t>
  </si>
  <si>
    <t>Z 40</t>
  </si>
  <si>
    <t>Dia-2 greift auf Z 40 zu, #NV-Werte werden nicht angezeigt</t>
  </si>
  <si>
    <t>Greift auf Kontrollkästchen und I9 zu:</t>
  </si>
  <si>
    <t>Wenn LHKW-Fall, dann Wert = AB4, sonst AB2</t>
  </si>
  <si>
    <t>Dia-9 greift auf Werte zu</t>
  </si>
  <si>
    <t>Z 42</t>
  </si>
  <si>
    <t>Wenn LHKW-Fall, dann Wert = AB5, sonst AB3</t>
  </si>
  <si>
    <t>Dia-1</t>
  </si>
  <si>
    <t>greift zu auf</t>
  </si>
  <si>
    <t>Jahreszahlen</t>
  </si>
  <si>
    <t>Z 14</t>
  </si>
  <si>
    <t>Dia-2</t>
  </si>
  <si>
    <t>Dia-3</t>
  </si>
  <si>
    <t>greift zu</t>
  </si>
  <si>
    <t>Z 15</t>
  </si>
  <si>
    <t>Dia-4</t>
  </si>
  <si>
    <t>exponential</t>
  </si>
  <si>
    <t>Prognose vorwärts</t>
  </si>
  <si>
    <t>Dia-5</t>
  </si>
  <si>
    <t>Beachte</t>
  </si>
  <si>
    <t>Dia-6</t>
  </si>
  <si>
    <t>Dia-7</t>
  </si>
  <si>
    <t>ab 1995</t>
  </si>
  <si>
    <t>Z 31</t>
  </si>
  <si>
    <t>ab 1990</t>
  </si>
  <si>
    <t>Dia-8</t>
  </si>
  <si>
    <t>logarithmisch</t>
  </si>
  <si>
    <t>Z 29</t>
  </si>
  <si>
    <t>Wird benötigt für Dia-8</t>
  </si>
  <si>
    <t>Laufzeit, damit "vernünftige" trendlinie möglich</t>
  </si>
  <si>
    <t>klappt nicht bei Angabe der Jahreszahlen</t>
  </si>
  <si>
    <t>Bessere idee?</t>
  </si>
  <si>
    <t>Dia-9</t>
  </si>
  <si>
    <t>Z 39</t>
  </si>
  <si>
    <t>Z 43</t>
  </si>
  <si>
    <t>jährlich [kg/a]</t>
  </si>
  <si>
    <t>kumulativ [kg]</t>
  </si>
  <si>
    <t>Sanierungzielwert</t>
  </si>
  <si>
    <t>Dia-9 greift auf Z 39 zu, #NV-Werte werden nicht angezeigt</t>
  </si>
  <si>
    <t>kann wahrscheinlich gelöscht werden</t>
  </si>
  <si>
    <r>
      <t xml:space="preserve">wird zurzeit NICHT  benötigt, </t>
    </r>
    <r>
      <rPr>
        <sz val="11"/>
        <color rgb="FFC00000"/>
        <rFont val="Calibri"/>
        <family val="2"/>
        <scheme val="minor"/>
      </rPr>
      <t>kann wahrscheinlich gelöscht werden</t>
    </r>
  </si>
  <si>
    <t>V3</t>
  </si>
  <si>
    <t>bedeutsam für Z 35 Sanierungserfolg: Ausgangskonz.; für den Fall, dass in den ersten Sanierungsjahren die Konz. ansteigt, wird in der Formel die Max.Konz. verwendet</t>
  </si>
  <si>
    <t>zur Berechnung von AA1 "Gesamtkosten pro kg Schadstoff (gesamte Laufzeit)"</t>
  </si>
  <si>
    <t>führt zu : AA1</t>
  </si>
  <si>
    <t>Quelle: Z_15</t>
  </si>
  <si>
    <t>Max. Konz. (aus Z_15)</t>
  </si>
  <si>
    <t>führt zu: Z_35</t>
  </si>
  <si>
    <t>Quelle: E11</t>
  </si>
  <si>
    <t>führt zu: Z_31</t>
  </si>
  <si>
    <t xml:space="preserve">Hiermit (Z_31) wird in Dia-7 eine Linie erzeugt </t>
  </si>
  <si>
    <t>führt zu: Z_32</t>
  </si>
  <si>
    <t>Quelle: Z_21;27</t>
  </si>
  <si>
    <t>Division der kum. Austragsmenge (Z_27) durch kum. Kosten (Z_21)</t>
  </si>
  <si>
    <t>führt zu: Z_34</t>
  </si>
  <si>
    <t xml:space="preserve">Hiermit wird in Dia-9 eine Linie erzeugt </t>
  </si>
  <si>
    <t>Max. Konzentration</t>
  </si>
  <si>
    <t xml:space="preserve">Gesamtkosten pro kg Schadstoff </t>
  </si>
  <si>
    <t xml:space="preserve">           - gesamte Laufzeit-</t>
  </si>
  <si>
    <t>AB2</t>
  </si>
  <si>
    <t>führt zu: Z_42</t>
  </si>
  <si>
    <t>Feststehender Wert</t>
  </si>
  <si>
    <t>AB3</t>
  </si>
  <si>
    <t>führt zu: Z_43</t>
  </si>
  <si>
    <t>AB4</t>
  </si>
  <si>
    <t>Q75 HIM-Fälle  -  gesamte Laufzeit (LCKW)</t>
  </si>
  <si>
    <t>Q50 HIM-Fälle  -  gesamte Laufzeit (LCKW)</t>
  </si>
  <si>
    <t>AB5</t>
  </si>
  <si>
    <t>K9</t>
  </si>
  <si>
    <t>steuert I9</t>
  </si>
  <si>
    <t>Quelle: K9</t>
  </si>
  <si>
    <t>führt zu: Z_42;43</t>
  </si>
  <si>
    <t>steuert Z_42 und Z_43 (Q75 HIM-Fälle  -  gesamte Laufzeit bzw. Q50 HIM-Fälle  -  gesamte Laufzeit)</t>
  </si>
  <si>
    <t>Eingabefeld</t>
  </si>
  <si>
    <t>E9</t>
  </si>
  <si>
    <t>E10</t>
  </si>
  <si>
    <t>E11</t>
  </si>
  <si>
    <t>E12</t>
  </si>
  <si>
    <t>nur Info, keine Verknüpfung</t>
  </si>
  <si>
    <t>Z_30 (Sanierungsziel), Z_35 (Sanierungserfolg)</t>
  </si>
  <si>
    <t>führt zu</t>
  </si>
  <si>
    <t>V4 (Fracht Grenze groß-mittel) und V5 (Fracht Grenze klein-mittel)</t>
  </si>
  <si>
    <t>Z_15</t>
  </si>
  <si>
    <t>Z_16</t>
  </si>
  <si>
    <t>Eingabefelder</t>
  </si>
  <si>
    <t>Z_28</t>
  </si>
  <si>
    <t>Z_35 (Sanierungserfolg)</t>
  </si>
  <si>
    <t>Z_28 (in Betrieb?)</t>
  </si>
  <si>
    <t>V3 (Max. Konz.)</t>
  </si>
  <si>
    <t>Z_20 (Austragsmenge jährlich)</t>
  </si>
  <si>
    <t>Z_17</t>
  </si>
  <si>
    <t>Z_18</t>
  </si>
  <si>
    <t>Z_27 (Gesamtkosten kumulierend)</t>
  </si>
  <si>
    <t>Quellen: V3, E10, Z_15</t>
  </si>
  <si>
    <t>damit sollen "unmögliche" Werte nicht angezeigt werden</t>
  </si>
  <si>
    <t>Quellen: Z_15;16;17</t>
  </si>
  <si>
    <t>Wenn-Abfrage, ob in Zeile 17 ein Wert (&gt;0,01) händisch eingetragen wurde. Wenn ja zählt dieser (zurzeit wird Z 17  nicht verwendet)</t>
  </si>
  <si>
    <t>Falls Feld leer, Schriftfarbe BLAU (also keine erkennbare Anzeige)</t>
  </si>
  <si>
    <t>Falls "&lt;0,1", Schriftfarbe BLAU (also keine erkennbare Anzeige)</t>
  </si>
  <si>
    <t>sehr ähnlich zu Z_36</t>
  </si>
  <si>
    <t>Prüfen, ob Z 20 durch Z 36 ersetzt werden kann</t>
  </si>
  <si>
    <t>Quellen: Z_20;15</t>
  </si>
  <si>
    <t>Summe aus Z 21</t>
  </si>
  <si>
    <t>Wenn Konz.=0 (also in diesem Jahr keine Eingabe), dann wird das Feld ebenfalls 0, damit Schriftfarbe BLAU (s.u.)</t>
  </si>
  <si>
    <t>Quelle: Z_21</t>
  </si>
  <si>
    <t>Quelle: Z_18;20</t>
  </si>
  <si>
    <t>führt zu: Z_40</t>
  </si>
  <si>
    <t>sehr ähnlich zu Z_40</t>
  </si>
  <si>
    <t>Prüfen, ob Z 23 durch Z 40 ersetzt werden kann</t>
  </si>
  <si>
    <t>führt zu: Z_39</t>
  </si>
  <si>
    <t>sehr ähnlich zu Z_39</t>
  </si>
  <si>
    <t>Prüfen, ob Z 24 durch Z 39 ersetzt werden kann</t>
  </si>
  <si>
    <t>Quellen: Z_18+27</t>
  </si>
  <si>
    <t>Z_19</t>
  </si>
  <si>
    <t>Z_20</t>
  </si>
  <si>
    <t>Z_21</t>
  </si>
  <si>
    <t>Z_22</t>
  </si>
  <si>
    <t>Z_23</t>
  </si>
  <si>
    <t>Z_24</t>
  </si>
  <si>
    <t>Z_25</t>
  </si>
  <si>
    <t>Z_27</t>
  </si>
  <si>
    <t>Ziel: Errechnung der Betriebsjahre (wegen Grafik Dia-8)</t>
  </si>
  <si>
    <t>Wenn Konz.&gt;0, dann "1" sonst "0"; Addition aller "1" zur Errechnung der Betriebsjahre (sieheV2)</t>
  </si>
  <si>
    <t>Quelle: Z_27</t>
  </si>
  <si>
    <t>führt zu : Z_38</t>
  </si>
  <si>
    <t>Quelle: E10</t>
  </si>
  <si>
    <t>Kopie aus E10, damit in Dia-4 eine Linie erzeugt wird</t>
  </si>
  <si>
    <t>Quelle: Z_20</t>
  </si>
  <si>
    <t>Quelle: Z_24</t>
  </si>
  <si>
    <t>Quelle: Z_25</t>
  </si>
  <si>
    <t>Kopiert Z 24, jedoch #NV statt "0"</t>
  </si>
  <si>
    <t>Kopiert Z 21, jedoch #NV statt "0"</t>
  </si>
  <si>
    <t>Kopiert Z 25, jedoch #NV statt "0"</t>
  </si>
  <si>
    <t>Kopiert Z 23, jedoch #NV statt "0"</t>
  </si>
  <si>
    <t>Quelle: Z_23</t>
  </si>
  <si>
    <t>Z_29</t>
  </si>
  <si>
    <t>Z_30</t>
  </si>
  <si>
    <t>Z_31</t>
  </si>
  <si>
    <t>Z_32</t>
  </si>
  <si>
    <t>Z_33</t>
  </si>
  <si>
    <t>Z_34</t>
  </si>
  <si>
    <t>Z_35</t>
  </si>
  <si>
    <t>Z_36</t>
  </si>
  <si>
    <t>Z_37</t>
  </si>
  <si>
    <t>Z_38</t>
  </si>
  <si>
    <t>Z_39</t>
  </si>
  <si>
    <t>Z_40</t>
  </si>
  <si>
    <t>Z_42</t>
  </si>
  <si>
    <t>Z_43</t>
  </si>
  <si>
    <t xml:space="preserve">Versuch, </t>
  </si>
  <si>
    <t>Dia-5 greift auf Z 19 zu, #NV-Werte werden nicht angezeigt</t>
  </si>
  <si>
    <t>Wenn &gt; 100%, dann #NV</t>
  </si>
  <si>
    <t>KLAPPT !</t>
  </si>
  <si>
    <t>Geht wohl nicht, da 'NV angezeigt werden würde</t>
  </si>
  <si>
    <t>Geht wohl nicht</t>
  </si>
  <si>
    <t>Geht wohl nicht, da sonst in Dia-9 Nullwerte angezeigt</t>
  </si>
  <si>
    <t>3-Prozent</t>
  </si>
  <si>
    <t>3%-Linie</t>
  </si>
  <si>
    <t>Konzentration</t>
  </si>
  <si>
    <r>
      <t>Austragsmenge</t>
    </r>
    <r>
      <rPr>
        <vertAlign val="subscript"/>
        <sz val="9"/>
        <rFont val="Arial"/>
        <family val="2"/>
      </rPr>
      <t>kumulativ</t>
    </r>
    <r>
      <rPr>
        <sz val="9"/>
        <rFont val="Arial"/>
        <family val="2"/>
      </rPr>
      <t xml:space="preserve"> </t>
    </r>
  </si>
  <si>
    <t>Wenn Wert sehr hoch (&gt;200.000), also bei kleinem Nenner, wird der Wert auf "0" gesetzt</t>
  </si>
  <si>
    <r>
      <t xml:space="preserve">Zeilen 25 bis 43 sind </t>
    </r>
    <r>
      <rPr>
        <u/>
        <sz val="11"/>
        <color rgb="FFC00000"/>
        <rFont val="Calibri"/>
        <family val="2"/>
        <scheme val="minor"/>
      </rPr>
      <t>nicht</t>
    </r>
    <r>
      <rPr>
        <sz val="11"/>
        <color rgb="FFC00000"/>
        <rFont val="Calibri"/>
        <family val="2"/>
        <scheme val="minor"/>
      </rPr>
      <t xml:space="preserve"> VERBORGEN, da sonst die Grafiken erlöschen; statt dessen "Schriftfarbe weiß" und Zeilenhöhe sehr klein</t>
    </r>
  </si>
  <si>
    <t>Errechnung der "Laufzeit" für jedes einzelne Betriebsjahr</t>
  </si>
  <si>
    <t>Bildpunkt mit rechter Maus anklicken</t>
  </si>
  <si>
    <t>Menü: Datenberichtigungformen ändern (eckiger Kasten)</t>
  </si>
  <si>
    <t>Menü: Datenbeschriftungen formatieren ("Über")</t>
  </si>
  <si>
    <t>Wenn die Austragsmenge sehr klein ist (&lt;0,01), ist das Feld wahrscheinlich leer; dann wird "0" eingetragen</t>
  </si>
  <si>
    <t>Falls "&lt;0,001", Schriftfarbe BLAU (also keine erkennbare Anzeige)</t>
  </si>
  <si>
    <t>Wenn Z 23 &lt; 0,001 dann #NV</t>
  </si>
  <si>
    <r>
      <t xml:space="preserve">Handbuch Altlasten Band 3 Teil 7    </t>
    </r>
    <r>
      <rPr>
        <sz val="14"/>
        <rFont val="Calibri"/>
        <family val="2"/>
        <scheme val="minor"/>
      </rPr>
      <t>(3. Auflage 2018)</t>
    </r>
  </si>
  <si>
    <t>Erläuterungen zum EXCEL-Auswertetool "Sanierungsverlauf"</t>
  </si>
  <si>
    <t>Falls zutreffend, bitte ankreuzen</t>
  </si>
  <si>
    <t>Hier sollte ein griffiger Name gewählt werden</t>
  </si>
  <si>
    <t>beispielsweise „LHKW“ oder „Arsen“</t>
  </si>
  <si>
    <t>Sanierungszielwert</t>
  </si>
  <si>
    <t>In der Einheit μg/l</t>
  </si>
  <si>
    <t>GFS</t>
  </si>
  <si>
    <t xml:space="preserve">Geringfügigkeitsschwellenwert der GWS-VwV in der Einheit μg/l </t>
  </si>
  <si>
    <t>Format: tt.mm.jjjj</t>
  </si>
  <si>
    <t xml:space="preserve">Konzentration  im Zulauf der Sanierungsanlage </t>
  </si>
  <si>
    <t>Im jeweiligen Betriebsjahr abgereinigte Wassermenge in der Einheit m³/a.</t>
  </si>
  <si>
    <t xml:space="preserve">Im jeweiligen Betriebsjahr (netto) in der Einheit € </t>
  </si>
  <si>
    <t>(Summe aus Investionskosten, Betriebskosten, Ingenieurleistungen, Erkundungskosten, Analytikkosten)</t>
  </si>
  <si>
    <t>Hinweise zum Ausdrucken des Blattes "Fall":</t>
  </si>
  <si>
    <t>Zum Ausdruck wird DIN A3  Querformat empfohlen.</t>
  </si>
  <si>
    <t>Mittlere Konzentration des Schadstoffs (Jahresdurchschnitt) in der Einheit µg/l</t>
  </si>
  <si>
    <r>
      <t xml:space="preserve">    Gesamtkosten </t>
    </r>
    <r>
      <rPr>
        <vertAlign val="subscript"/>
        <sz val="9"/>
        <color theme="0"/>
        <rFont val="Arial"/>
        <family val="2"/>
      </rPr>
      <t>kumulativ [1000€]</t>
    </r>
  </si>
  <si>
    <r>
      <t xml:space="preserve">    Austragsmenge </t>
    </r>
    <r>
      <rPr>
        <vertAlign val="subscript"/>
        <sz val="9"/>
        <color theme="0"/>
        <rFont val="Arial"/>
        <family val="2"/>
      </rPr>
      <t>jährlich</t>
    </r>
    <r>
      <rPr>
        <sz val="9"/>
        <color theme="0"/>
        <rFont val="Arial"/>
        <family val="2"/>
      </rPr>
      <t xml:space="preserve"> </t>
    </r>
  </si>
  <si>
    <r>
      <t xml:space="preserve">    Austragsmenge</t>
    </r>
    <r>
      <rPr>
        <vertAlign val="subscript"/>
        <sz val="9"/>
        <color theme="0"/>
        <rFont val="Arial"/>
        <family val="2"/>
      </rPr>
      <t>kumulativ</t>
    </r>
    <r>
      <rPr>
        <sz val="9"/>
        <color theme="0"/>
        <rFont val="Arial"/>
        <family val="2"/>
      </rPr>
      <t xml:space="preserve"> </t>
    </r>
  </si>
  <si>
    <r>
      <t xml:space="preserve">    Gesamtkosten </t>
    </r>
    <r>
      <rPr>
        <vertAlign val="subscript"/>
        <sz val="9"/>
        <color theme="0"/>
        <rFont val="Arial"/>
        <family val="2"/>
      </rPr>
      <t>kumulativ</t>
    </r>
  </si>
  <si>
    <r>
      <t xml:space="preserve">    Austragsmenge </t>
    </r>
    <r>
      <rPr>
        <vertAlign val="subscript"/>
        <sz val="9"/>
        <color theme="0"/>
        <rFont val="Arial"/>
        <family val="2"/>
      </rPr>
      <t>kumulativ, Zunahme%</t>
    </r>
  </si>
  <si>
    <t>ausgeblendet</t>
  </si>
  <si>
    <t xml:space="preserve">Q75 HIM-Fälle  </t>
  </si>
  <si>
    <t xml:space="preserve">Q50 HIM-Fälle  </t>
  </si>
  <si>
    <t>Q75 HIM-Fälle   (nur LHKW)</t>
  </si>
  <si>
    <t>Q50 HIM-Fälle (nur LCKW)</t>
  </si>
  <si>
    <t>Blatt schützen</t>
  </si>
  <si>
    <t>Das Feld J-9 muss "ungesperrt sein, sonst funktioniert das Kontrollkästchen k-9 nicht !</t>
  </si>
  <si>
    <t>Blatt "intern" ausblenden</t>
  </si>
  <si>
    <t>J-9</t>
  </si>
  <si>
    <t>die beiden Häkchen deaktivieren, um die Diagramme zu schützen</t>
  </si>
  <si>
    <t>Blattschutz</t>
  </si>
  <si>
    <t>Stand 9-2018</t>
  </si>
  <si>
    <t>Ist Z28=0, dann #NV, damit Kurvenpunkt nicht angezeigt wird</t>
  </si>
  <si>
    <t>Sonst: Summe Z28 ab erstes Jahr bis zum jeweiligen 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</si>
</sst>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"/>
    <numFmt numFmtId="165" formatCode="0.0"/>
    <numFmt numFmtId="166" formatCode="_-* #,##0\ _€_-;\-* #,##0\ _€_-;_-* &quot;-&quot;??\ _€_-;_-@_-"/>
    <numFmt numFmtId="167" formatCode="dd/mm/yyyy;@"/>
  </numFmts>
  <fonts count="76" x14ac:knownFonts="1">
    <font>
      <sz val="11"/>
      <color theme="1"/>
      <name val="Calibri"/>
      <family val="2"/>
      <scheme val="minor"/>
    </font>
    <font>
      <b/>
      <sz val="20"/>
      <color rgb="FF003399"/>
      <name val="Arial"/>
      <family val="2"/>
    </font>
    <font>
      <sz val="11"/>
      <color rgb="FF003399"/>
      <name val="Arial"/>
      <family val="2"/>
    </font>
    <font>
      <sz val="11"/>
      <color theme="1"/>
      <name val="Arial"/>
      <family val="2"/>
    </font>
    <font>
      <sz val="12"/>
      <color rgb="FF003399"/>
      <name val="Arial"/>
      <family val="2"/>
    </font>
    <font>
      <i/>
      <sz val="11"/>
      <color theme="1"/>
      <name val="Arial"/>
      <family val="2"/>
    </font>
    <font>
      <i/>
      <sz val="11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9"/>
      <color rgb="FFC0000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sz val="11"/>
      <name val="Arial"/>
      <family val="2"/>
    </font>
    <font>
      <sz val="11"/>
      <color theme="0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theme="1"/>
      <name val="Calibri"/>
      <family val="2"/>
      <scheme val="minor"/>
    </font>
    <font>
      <i/>
      <sz val="10"/>
      <color theme="1"/>
      <name val="Arial"/>
      <family val="2"/>
    </font>
    <font>
      <i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rgb="FFC00000"/>
      <name val="Arial"/>
      <family val="2"/>
    </font>
    <font>
      <sz val="8"/>
      <color rgb="FF003399"/>
      <name val="Arial"/>
      <family val="2"/>
    </font>
    <font>
      <sz val="10"/>
      <color rgb="FF003399"/>
      <name val="Arial"/>
      <family val="2"/>
    </font>
    <font>
      <b/>
      <sz val="13"/>
      <color rgb="FF003399"/>
      <name val="Arial"/>
      <family val="2"/>
    </font>
    <font>
      <sz val="8"/>
      <color theme="1"/>
      <name val="Arial"/>
      <family val="2"/>
    </font>
    <font>
      <sz val="7"/>
      <color rgb="FFC00000"/>
      <name val="Arial"/>
      <family val="2"/>
    </font>
    <font>
      <b/>
      <sz val="8"/>
      <color indexed="9"/>
      <name val="Arial"/>
      <family val="2"/>
    </font>
    <font>
      <sz val="7"/>
      <color theme="1"/>
      <name val="Arial"/>
      <family val="2"/>
    </font>
    <font>
      <i/>
      <sz val="10"/>
      <color theme="5" tint="-0.249977111117893"/>
      <name val="Arial"/>
      <family val="2"/>
    </font>
    <font>
      <sz val="9"/>
      <color theme="4" tint="0.59999389629810485"/>
      <name val="Arial"/>
      <family val="2"/>
    </font>
    <font>
      <sz val="11"/>
      <color theme="4" tint="0.59999389629810485"/>
      <name val="Arial"/>
      <family val="2"/>
    </font>
    <font>
      <sz val="8"/>
      <color rgb="FFC00000"/>
      <name val="Arial"/>
      <family val="2"/>
    </font>
    <font>
      <vertAlign val="subscript"/>
      <sz val="9"/>
      <name val="Arial"/>
      <family val="2"/>
    </font>
    <font>
      <sz val="8"/>
      <color theme="0" tint="-0.34998626667073579"/>
      <name val="Arial"/>
      <family val="2"/>
    </font>
    <font>
      <sz val="11"/>
      <color theme="0" tint="-0.34998626667073579"/>
      <name val="Arial"/>
      <family val="2"/>
    </font>
    <font>
      <sz val="8"/>
      <color rgb="FFFF0000"/>
      <name val="Arial"/>
      <family val="2"/>
    </font>
    <font>
      <vertAlign val="subscript"/>
      <sz val="7"/>
      <color theme="1"/>
      <name val="Arial"/>
      <family val="2"/>
    </font>
    <font>
      <sz val="7"/>
      <color rgb="FF002060"/>
      <name val="Arial"/>
      <family val="2"/>
    </font>
    <font>
      <sz val="8"/>
      <color theme="5"/>
      <name val="Arial"/>
      <family val="2"/>
    </font>
    <font>
      <b/>
      <sz val="9"/>
      <color theme="1"/>
      <name val="Arial"/>
      <family val="2"/>
    </font>
    <font>
      <sz val="9"/>
      <color rgb="FFFF0000"/>
      <name val="Arial"/>
      <family val="2"/>
    </font>
    <font>
      <sz val="9"/>
      <color theme="0"/>
      <name val="Arial"/>
      <family val="2"/>
    </font>
    <font>
      <sz val="9"/>
      <color theme="0" tint="-0.34998626667073579"/>
      <name val="Arial"/>
      <family val="2"/>
    </font>
    <font>
      <sz val="11"/>
      <color theme="0" tint="-0.249977111117893"/>
      <name val="Arial"/>
      <family val="2"/>
    </font>
    <font>
      <sz val="8"/>
      <color theme="0" tint="-0.249977111117893"/>
      <name val="Arial"/>
      <family val="2"/>
    </font>
    <font>
      <sz val="9"/>
      <color theme="0" tint="-0.249977111117893"/>
      <name val="Arial"/>
      <family val="2"/>
    </font>
    <font>
      <sz val="9"/>
      <color theme="5"/>
      <name val="Arial"/>
      <family val="2"/>
    </font>
    <font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sz val="8"/>
      <color rgb="FF000000"/>
      <name val="Segoe UI"/>
      <family val="2"/>
    </font>
    <font>
      <sz val="9"/>
      <color rgb="FFFFC000"/>
      <name val="Arial"/>
      <family val="2"/>
    </font>
    <font>
      <b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9A0000"/>
      <name val="Calibri"/>
      <family val="2"/>
      <scheme val="minor"/>
    </font>
    <font>
      <sz val="11"/>
      <color theme="8" tint="-0.249977111117893"/>
      <name val="Calibri"/>
      <family val="2"/>
      <scheme val="minor"/>
    </font>
    <font>
      <sz val="9"/>
      <color theme="8" tint="-0.249977111117893"/>
      <name val="Calibri"/>
      <family val="2"/>
      <scheme val="minor"/>
    </font>
    <font>
      <sz val="11"/>
      <color rgb="FF478F93"/>
      <name val="Calibri"/>
      <family val="2"/>
      <scheme val="minor"/>
    </font>
    <font>
      <u/>
      <sz val="11"/>
      <color rgb="FFC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 tint="0.499984740745262"/>
      <name val="Arial"/>
      <family val="2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.5"/>
      <name val="Calibri"/>
      <family val="2"/>
      <scheme val="minor"/>
    </font>
    <font>
      <b/>
      <sz val="11.5"/>
      <name val="Calibri"/>
      <family val="2"/>
      <scheme val="minor"/>
    </font>
    <font>
      <vertAlign val="subscript"/>
      <sz val="9"/>
      <color theme="0"/>
      <name val="Arial"/>
      <family val="2"/>
    </font>
    <font>
      <sz val="6"/>
      <color theme="0"/>
      <name val="Arial"/>
      <family val="2"/>
    </font>
    <font>
      <sz val="7"/>
      <color theme="0"/>
      <name val="Arial"/>
      <family val="2"/>
    </font>
    <font>
      <sz val="12"/>
      <name val="Arial"/>
      <family val="2"/>
    </font>
    <font>
      <sz val="12"/>
      <color theme="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00339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E7"/>
        <bgColor indexed="64"/>
      </patternFill>
    </fill>
  </fills>
  <borders count="1">
    <border>
      <left/>
      <right/>
      <top/>
      <bottom/>
      <diagonal/>
    </border>
  </borders>
  <cellStyleXfs count="26">
    <xf numFmtId="0" fontId="0" fillId="0" borderId="0"/>
    <xf numFmtId="0" fontId="10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5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2" borderId="0" applyNumberFormat="0" applyBorder="0" applyAlignment="0" applyProtection="0"/>
    <xf numFmtId="0" fontId="17" fillId="11" borderId="0" applyNumberFormat="0" applyBorder="0" applyAlignment="0" applyProtection="0"/>
    <xf numFmtId="0" fontId="17" fillId="6" borderId="0" applyNumberFormat="0" applyBorder="0" applyAlignment="0" applyProtection="0"/>
    <xf numFmtId="44" fontId="10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0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0" fillId="0" borderId="0" applyFont="0" applyFill="0" applyBorder="0" applyAlignment="0" applyProtection="0"/>
    <xf numFmtId="43" fontId="18" fillId="0" borderId="0" applyFont="0" applyFill="0" applyBorder="0" applyAlignment="0" applyProtection="0"/>
  </cellStyleXfs>
  <cellXfs count="134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4" fillId="0" borderId="0" xfId="0" applyFont="1" applyBorder="1" applyAlignment="1">
      <alignment vertical="center"/>
    </xf>
    <xf numFmtId="0" fontId="3" fillId="0" borderId="0" xfId="0" applyFont="1" applyBorder="1"/>
    <xf numFmtId="0" fontId="5" fillId="2" borderId="0" xfId="0" applyFont="1" applyFill="1" applyBorder="1"/>
    <xf numFmtId="0" fontId="3" fillId="2" borderId="0" xfId="0" applyFont="1" applyFill="1" applyBorder="1"/>
    <xf numFmtId="0" fontId="6" fillId="3" borderId="0" xfId="0" applyFont="1" applyFill="1" applyBorder="1"/>
    <xf numFmtId="0" fontId="3" fillId="3" borderId="0" xfId="0" applyFont="1" applyFill="1" applyBorder="1"/>
    <xf numFmtId="0" fontId="8" fillId="0" borderId="0" xfId="0" applyFont="1" applyBorder="1" applyAlignment="1">
      <alignment horizontal="left"/>
    </xf>
    <xf numFmtId="0" fontId="8" fillId="0" borderId="0" xfId="0" applyFont="1" applyBorder="1"/>
    <xf numFmtId="0" fontId="3" fillId="0" borderId="0" xfId="0" applyFont="1" applyBorder="1" applyAlignment="1">
      <alignment horizontal="center"/>
    </xf>
    <xf numFmtId="0" fontId="19" fillId="2" borderId="0" xfId="0" applyFont="1" applyFill="1" applyBorder="1"/>
    <xf numFmtId="0" fontId="20" fillId="3" borderId="0" xfId="0" applyFont="1" applyFill="1" applyBorder="1"/>
    <xf numFmtId="0" fontId="21" fillId="0" borderId="0" xfId="0" applyFont="1" applyBorder="1" applyAlignment="1">
      <alignment horizontal="left"/>
    </xf>
    <xf numFmtId="0" fontId="22" fillId="0" borderId="0" xfId="0" applyFont="1" applyBorder="1" applyAlignment="1">
      <alignment horizontal="left"/>
    </xf>
    <xf numFmtId="0" fontId="24" fillId="0" borderId="0" xfId="0" applyFont="1" applyBorder="1" applyAlignment="1">
      <alignment vertical="center"/>
    </xf>
    <xf numFmtId="0" fontId="25" fillId="0" borderId="0" xfId="0" applyFont="1" applyBorder="1"/>
    <xf numFmtId="0" fontId="8" fillId="0" borderId="0" xfId="0" applyFont="1" applyBorder="1" applyAlignment="1">
      <alignment horizontal="center"/>
    </xf>
    <xf numFmtId="0" fontId="26" fillId="0" borderId="0" xfId="0" applyFont="1" applyBorder="1"/>
    <xf numFmtId="0" fontId="15" fillId="0" borderId="0" xfId="0" applyFont="1" applyBorder="1" applyAlignment="1">
      <alignment horizontal="center"/>
    </xf>
    <xf numFmtId="0" fontId="28" fillId="4" borderId="0" xfId="0" applyFont="1" applyFill="1" applyBorder="1" applyAlignment="1">
      <alignment horizontal="center" vertical="center" wrapText="1"/>
    </xf>
    <xf numFmtId="0" fontId="29" fillId="0" borderId="0" xfId="0" applyFont="1" applyBorder="1"/>
    <xf numFmtId="0" fontId="6" fillId="13" borderId="0" xfId="0" applyFont="1" applyFill="1" applyBorder="1"/>
    <xf numFmtId="0" fontId="3" fillId="13" borderId="0" xfId="0" applyFont="1" applyFill="1" applyBorder="1"/>
    <xf numFmtId="0" fontId="30" fillId="13" borderId="0" xfId="0" applyFont="1" applyFill="1" applyBorder="1"/>
    <xf numFmtId="0" fontId="23" fillId="14" borderId="0" xfId="0" applyFont="1" applyFill="1" applyBorder="1"/>
    <xf numFmtId="0" fontId="29" fillId="0" borderId="0" xfId="0" applyFont="1" applyBorder="1" applyAlignment="1">
      <alignment horizontal="right"/>
    </xf>
    <xf numFmtId="0" fontId="32" fillId="0" borderId="0" xfId="0" applyFont="1" applyBorder="1"/>
    <xf numFmtId="3" fontId="14" fillId="3" borderId="0" xfId="0" applyNumberFormat="1" applyFont="1" applyFill="1" applyBorder="1" applyAlignment="1">
      <alignment horizontal="center" vertical="center" shrinkToFit="1"/>
    </xf>
    <xf numFmtId="1" fontId="14" fillId="3" borderId="0" xfId="0" applyNumberFormat="1" applyFont="1" applyFill="1" applyBorder="1" applyAlignment="1">
      <alignment horizontal="center" vertical="center" shrinkToFit="1"/>
    </xf>
    <xf numFmtId="165" fontId="14" fillId="3" borderId="0" xfId="0" applyNumberFormat="1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/>
    <xf numFmtId="0" fontId="31" fillId="0" borderId="0" xfId="0" applyFont="1" applyBorder="1"/>
    <xf numFmtId="0" fontId="37" fillId="0" borderId="0" xfId="0" applyFont="1" applyBorder="1"/>
    <xf numFmtId="0" fontId="26" fillId="0" borderId="0" xfId="0" applyFont="1" applyFill="1" applyBorder="1"/>
    <xf numFmtId="0" fontId="15" fillId="0" borderId="0" xfId="0" applyFont="1" applyBorder="1"/>
    <xf numFmtId="0" fontId="29" fillId="0" borderId="0" xfId="0" applyFont="1" applyBorder="1" applyAlignment="1">
      <alignment vertical="top"/>
    </xf>
    <xf numFmtId="0" fontId="40" fillId="0" borderId="0" xfId="0" applyFont="1" applyBorder="1"/>
    <xf numFmtId="0" fontId="41" fillId="0" borderId="0" xfId="0" applyFont="1" applyBorder="1"/>
    <xf numFmtId="0" fontId="42" fillId="0" borderId="0" xfId="0" applyFont="1" applyBorder="1"/>
    <xf numFmtId="0" fontId="14" fillId="0" borderId="0" xfId="0" applyFont="1" applyBorder="1"/>
    <xf numFmtId="0" fontId="13" fillId="0" borderId="0" xfId="0" applyFont="1" applyBorder="1"/>
    <xf numFmtId="0" fontId="15" fillId="0" borderId="0" xfId="0" applyFont="1" applyBorder="1" applyAlignment="1">
      <alignment horizontal="center" vertical="center"/>
    </xf>
    <xf numFmtId="0" fontId="12" fillId="0" borderId="0" xfId="0" applyFont="1" applyBorder="1"/>
    <xf numFmtId="3" fontId="14" fillId="14" borderId="0" xfId="0" applyNumberFormat="1" applyFont="1" applyFill="1" applyBorder="1" applyAlignment="1">
      <alignment horizontal="center" vertical="center" shrinkToFit="1"/>
    </xf>
    <xf numFmtId="0" fontId="22" fillId="0" borderId="0" xfId="0" applyFont="1" applyBorder="1" applyAlignment="1">
      <alignment horizontal="left" shrinkToFit="1"/>
    </xf>
    <xf numFmtId="0" fontId="13" fillId="14" borderId="0" xfId="0" applyFont="1" applyFill="1" applyBorder="1"/>
    <xf numFmtId="3" fontId="27" fillId="2" borderId="0" xfId="0" applyNumberFormat="1" applyFont="1" applyFill="1" applyBorder="1" applyAlignment="1" applyProtection="1">
      <alignment horizontal="center" vertical="center" shrinkToFit="1"/>
      <protection locked="0"/>
    </xf>
    <xf numFmtId="164" fontId="39" fillId="15" borderId="0" xfId="0" applyNumberFormat="1" applyFont="1" applyFill="1" applyBorder="1" applyAlignment="1" applyProtection="1">
      <alignment horizontal="center" vertical="center" shrinkToFit="1"/>
      <protection locked="0"/>
    </xf>
    <xf numFmtId="3" fontId="33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36" fillId="0" borderId="0" xfId="0" applyFont="1" applyBorder="1"/>
    <xf numFmtId="0" fontId="35" fillId="0" borderId="0" xfId="0" applyFont="1" applyBorder="1"/>
    <xf numFmtId="0" fontId="44" fillId="0" borderId="0" xfId="0" applyFont="1" applyBorder="1"/>
    <xf numFmtId="0" fontId="45" fillId="0" borderId="0" xfId="0" applyFont="1" applyBorder="1"/>
    <xf numFmtId="0" fontId="45" fillId="0" borderId="0" xfId="0" applyFont="1" applyFill="1" applyBorder="1"/>
    <xf numFmtId="0" fontId="46" fillId="14" borderId="0" xfId="0" applyFont="1" applyFill="1" applyBorder="1"/>
    <xf numFmtId="0" fontId="47" fillId="0" borderId="0" xfId="0" applyFont="1" applyFill="1" applyBorder="1"/>
    <xf numFmtId="0" fontId="22" fillId="2" borderId="0" xfId="0" applyFont="1" applyFill="1" applyBorder="1" applyAlignment="1">
      <alignment horizontal="left" shrinkToFit="1"/>
    </xf>
    <xf numFmtId="0" fontId="45" fillId="2" borderId="0" xfId="0" applyFont="1" applyFill="1" applyBorder="1"/>
    <xf numFmtId="0" fontId="48" fillId="0" borderId="0" xfId="0" applyFont="1" applyBorder="1"/>
    <xf numFmtId="0" fontId="48" fillId="0" borderId="0" xfId="0" applyFont="1" applyBorder="1" applyAlignment="1">
      <alignment horizontal="left"/>
    </xf>
    <xf numFmtId="0" fontId="49" fillId="0" borderId="0" xfId="0" applyFont="1"/>
    <xf numFmtId="0" fontId="50" fillId="0" borderId="0" xfId="0" applyFont="1"/>
    <xf numFmtId="0" fontId="7" fillId="0" borderId="0" xfId="0" applyFont="1" applyBorder="1" applyAlignment="1">
      <alignment vertical="center" wrapText="1"/>
    </xf>
    <xf numFmtId="0" fontId="52" fillId="0" borderId="0" xfId="0" applyFont="1" applyBorder="1"/>
    <xf numFmtId="0" fontId="52" fillId="0" borderId="0" xfId="0" applyFont="1" applyBorder="1" applyAlignment="1">
      <alignment horizontal="center" vertical="center"/>
    </xf>
    <xf numFmtId="0" fontId="5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53" fillId="0" borderId="0" xfId="0" applyFont="1"/>
    <xf numFmtId="0" fontId="54" fillId="0" borderId="0" xfId="0" applyFont="1"/>
    <xf numFmtId="0" fontId="55" fillId="0" borderId="0" xfId="0" applyFont="1"/>
    <xf numFmtId="0" fontId="56" fillId="0" borderId="0" xfId="0" applyFont="1"/>
    <xf numFmtId="0" fontId="57" fillId="0" borderId="0" xfId="0" applyFont="1"/>
    <xf numFmtId="0" fontId="8" fillId="0" borderId="0" xfId="0" applyFont="1" applyFill="1" applyBorder="1" applyAlignment="1">
      <alignment horizontal="left"/>
    </xf>
    <xf numFmtId="0" fontId="58" fillId="0" borderId="0" xfId="0" applyFont="1"/>
    <xf numFmtId="0" fontId="44" fillId="0" borderId="0" xfId="0" applyFont="1" applyBorder="1" applyAlignment="1">
      <alignment horizontal="left"/>
    </xf>
    <xf numFmtId="0" fontId="44" fillId="0" borderId="0" xfId="0" applyFont="1" applyFill="1" applyBorder="1" applyAlignment="1">
      <alignment horizontal="left"/>
    </xf>
    <xf numFmtId="0" fontId="59" fillId="0" borderId="0" xfId="0" applyFont="1"/>
    <xf numFmtId="0" fontId="60" fillId="0" borderId="0" xfId="0" applyFont="1"/>
    <xf numFmtId="0" fontId="61" fillId="0" borderId="0" xfId="0" applyFont="1"/>
    <xf numFmtId="0" fontId="62" fillId="0" borderId="0" xfId="0" applyFont="1"/>
    <xf numFmtId="0" fontId="0" fillId="0" borderId="0" xfId="0" applyAlignment="1"/>
    <xf numFmtId="0" fontId="7" fillId="0" borderId="0" xfId="0" applyFont="1" applyBorder="1" applyAlignment="1">
      <alignment horizontal="left" vertical="center"/>
    </xf>
    <xf numFmtId="0" fontId="14" fillId="14" borderId="0" xfId="0" applyFont="1" applyFill="1" applyBorder="1"/>
    <xf numFmtId="3" fontId="14" fillId="14" borderId="0" xfId="0" applyNumberFormat="1" applyFont="1" applyFill="1" applyBorder="1" applyAlignment="1">
      <alignment shrinkToFit="1"/>
    </xf>
    <xf numFmtId="0" fontId="14" fillId="14" borderId="0" xfId="0" applyFont="1" applyFill="1" applyBorder="1" applyAlignment="1">
      <alignment shrinkToFit="1"/>
    </xf>
    <xf numFmtId="4" fontId="14" fillId="14" borderId="0" xfId="0" applyNumberFormat="1" applyFont="1" applyFill="1" applyBorder="1" applyAlignment="1">
      <alignment shrinkToFit="1"/>
    </xf>
    <xf numFmtId="3" fontId="14" fillId="14" borderId="0" xfId="0" applyNumberFormat="1" applyFont="1" applyFill="1" applyBorder="1"/>
    <xf numFmtId="0" fontId="65" fillId="0" borderId="0" xfId="0" applyFont="1" applyBorder="1"/>
    <xf numFmtId="0" fontId="66" fillId="0" borderId="0" xfId="0" applyFont="1"/>
    <xf numFmtId="0" fontId="68" fillId="0" borderId="0" xfId="0" applyFont="1"/>
    <xf numFmtId="0" fontId="69" fillId="0" borderId="0" xfId="0" applyFont="1"/>
    <xf numFmtId="0" fontId="70" fillId="0" borderId="0" xfId="0" applyFont="1" applyAlignment="1">
      <alignment vertical="center" wrapText="1"/>
    </xf>
    <xf numFmtId="0" fontId="69" fillId="0" borderId="0" xfId="0" applyFont="1" applyAlignment="1">
      <alignment vertical="center" wrapText="1"/>
    </xf>
    <xf numFmtId="0" fontId="64" fillId="0" borderId="0" xfId="0" applyFont="1"/>
    <xf numFmtId="0" fontId="0" fillId="0" borderId="0" xfId="0" applyFont="1"/>
    <xf numFmtId="0" fontId="12" fillId="14" borderId="0" xfId="0" applyFont="1" applyFill="1" applyBorder="1"/>
    <xf numFmtId="0" fontId="43" fillId="14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left"/>
    </xf>
    <xf numFmtId="0" fontId="43" fillId="14" borderId="0" xfId="0" applyFont="1" applyFill="1" applyBorder="1" applyAlignment="1">
      <alignment horizontal="center"/>
    </xf>
    <xf numFmtId="166" fontId="72" fillId="14" borderId="0" xfId="21" applyNumberFormat="1" applyFont="1" applyFill="1" applyBorder="1" applyAlignment="1">
      <alignment horizontal="center" vertical="center" shrinkToFit="1"/>
    </xf>
    <xf numFmtId="0" fontId="14" fillId="0" borderId="0" xfId="0" applyFont="1" applyFill="1" applyBorder="1"/>
    <xf numFmtId="0" fontId="73" fillId="0" borderId="0" xfId="0" applyFont="1" applyBorder="1"/>
    <xf numFmtId="4" fontId="73" fillId="0" borderId="0" xfId="0" applyNumberFormat="1" applyFont="1" applyBorder="1"/>
    <xf numFmtId="164" fontId="73" fillId="0" borderId="0" xfId="0" applyNumberFormat="1" applyFont="1" applyBorder="1"/>
    <xf numFmtId="3" fontId="72" fillId="0" borderId="0" xfId="0" applyNumberFormat="1" applyFont="1" applyBorder="1"/>
    <xf numFmtId="0" fontId="74" fillId="0" borderId="0" xfId="0" applyFont="1" applyBorder="1" applyAlignment="1">
      <alignment vertical="center"/>
    </xf>
    <xf numFmtId="0" fontId="12" fillId="0" borderId="0" xfId="0" applyFont="1" applyFill="1" applyBorder="1"/>
    <xf numFmtId="0" fontId="15" fillId="14" borderId="0" xfId="0" applyFont="1" applyFill="1" applyBorder="1"/>
    <xf numFmtId="0" fontId="15" fillId="0" borderId="0" xfId="0" applyFont="1" applyFill="1" applyBorder="1"/>
    <xf numFmtId="0" fontId="13" fillId="0" borderId="0" xfId="0" applyFont="1" applyFill="1" applyBorder="1"/>
    <xf numFmtId="0" fontId="75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1" fillId="2" borderId="0" xfId="0" applyFont="1" applyFill="1" applyBorder="1" applyAlignment="1" applyProtection="1">
      <alignment horizontal="left" shrinkToFit="1"/>
      <protection locked="0"/>
    </xf>
    <xf numFmtId="0" fontId="3" fillId="0" borderId="0" xfId="0" applyFont="1" applyBorder="1" applyProtection="1">
      <protection locked="0"/>
    </xf>
    <xf numFmtId="3" fontId="27" fillId="2" borderId="0" xfId="0" applyNumberFormat="1" applyFont="1" applyFill="1" applyBorder="1" applyAlignment="1" applyProtection="1">
      <alignment horizontal="center" vertical="center" shrinkToFit="1"/>
      <protection locked="0"/>
    </xf>
    <xf numFmtId="3" fontId="33" fillId="2" borderId="0" xfId="0" applyNumberFormat="1" applyFont="1" applyFill="1" applyBorder="1" applyAlignment="1" applyProtection="1">
      <alignment horizontal="center" vertical="center" shrinkToFit="1"/>
      <protection locked="0"/>
    </xf>
    <xf numFmtId="0" fontId="0" fillId="0" borderId="0" xfId="0"/>
    <xf numFmtId="0" fontId="14" fillId="0" borderId="0" xfId="0" applyFont="1" applyBorder="1"/>
    <xf numFmtId="0" fontId="13" fillId="0" borderId="0" xfId="0" applyFont="1" applyBorder="1"/>
    <xf numFmtId="0" fontId="13" fillId="14" borderId="0" xfId="0" applyFont="1" applyFill="1" applyBorder="1"/>
    <xf numFmtId="0" fontId="49" fillId="0" borderId="0" xfId="0" applyFont="1"/>
    <xf numFmtId="0" fontId="14" fillId="14" borderId="0" xfId="0" applyFont="1" applyFill="1" applyBorder="1"/>
    <xf numFmtId="0" fontId="43" fillId="0" borderId="0" xfId="0" applyFont="1" applyBorder="1" applyAlignment="1">
      <alignment horizontal="center"/>
    </xf>
    <xf numFmtId="0" fontId="43" fillId="0" borderId="0" xfId="0" applyFont="1" applyBorder="1" applyAlignment="1">
      <alignment horizontal="left" vertical="center" wrapText="1"/>
    </xf>
    <xf numFmtId="165" fontId="14" fillId="0" borderId="0" xfId="0" applyNumberFormat="1" applyFont="1" applyFill="1" applyBorder="1" applyAlignment="1">
      <alignment horizontal="center" vertical="center" shrinkToFit="1"/>
    </xf>
    <xf numFmtId="3" fontId="14" fillId="0" borderId="0" xfId="0" applyNumberFormat="1" applyFont="1" applyFill="1" applyBorder="1" applyAlignment="1">
      <alignment horizontal="center" vertical="center" shrinkToFit="1"/>
    </xf>
    <xf numFmtId="0" fontId="43" fillId="0" borderId="0" xfId="0" applyFont="1"/>
    <xf numFmtId="3" fontId="14" fillId="0" borderId="0" xfId="0" applyNumberFormat="1" applyFont="1" applyBorder="1"/>
    <xf numFmtId="0" fontId="22" fillId="2" borderId="0" xfId="0" applyFont="1" applyFill="1" applyBorder="1" applyAlignment="1" applyProtection="1">
      <alignment horizontal="left" shrinkToFit="1"/>
      <protection locked="0"/>
    </xf>
    <xf numFmtId="167" fontId="9" fillId="2" borderId="0" xfId="0" applyNumberFormat="1" applyFont="1" applyFill="1" applyBorder="1" applyAlignment="1" applyProtection="1">
      <alignment horizontal="left" shrinkToFit="1"/>
      <protection locked="0"/>
    </xf>
    <xf numFmtId="0" fontId="9" fillId="2" borderId="0" xfId="0" applyFont="1" applyFill="1" applyBorder="1" applyAlignment="1" applyProtection="1">
      <alignment horizontal="left" shrinkToFit="1"/>
      <protection locked="0"/>
    </xf>
  </cellXfs>
  <cellStyles count="26">
    <cellStyle name="20 % - Akzent1" xfId="2"/>
    <cellStyle name="20 % - Akzent2" xfId="3"/>
    <cellStyle name="20 % - Akzent3" xfId="4"/>
    <cellStyle name="20 % - Akzent4" xfId="5"/>
    <cellStyle name="20 % - Akzent5" xfId="6"/>
    <cellStyle name="20 % - Akzent6" xfId="7"/>
    <cellStyle name="40 % - Akzent1" xfId="8"/>
    <cellStyle name="40 % - Akzent2" xfId="9"/>
    <cellStyle name="40 % - Akzent3" xfId="10"/>
    <cellStyle name="40 % - Akzent4" xfId="11"/>
    <cellStyle name="40 % - Akzent5" xfId="12"/>
    <cellStyle name="40 % - Akzent6" xfId="13"/>
    <cellStyle name="60 % - Akzent1" xfId="14"/>
    <cellStyle name="60 % - Akzent2" xfId="15"/>
    <cellStyle name="60 % - Akzent3" xfId="16"/>
    <cellStyle name="60 % - Akzent4" xfId="17"/>
    <cellStyle name="60 % - Akzent5" xfId="18"/>
    <cellStyle name="60 % - Akzent6" xfId="19"/>
    <cellStyle name="Euro" xfId="20"/>
    <cellStyle name="Euro 2" xfId="24"/>
    <cellStyle name="Euro 3" xfId="22"/>
    <cellStyle name="Komma" xfId="21" builtinId="3"/>
    <cellStyle name="Komma 2" xfId="25"/>
    <cellStyle name="Komma 3" xfId="23"/>
    <cellStyle name="Standard" xfId="0" builtinId="0"/>
    <cellStyle name="Standard 2" xfId="1"/>
  </cellStyles>
  <dxfs count="7">
    <dxf>
      <font>
        <color rgb="FF0070C0"/>
      </font>
    </dxf>
    <dxf>
      <font>
        <color rgb="FF0070C0"/>
      </font>
    </dxf>
    <dxf>
      <font>
        <color theme="3"/>
      </font>
    </dxf>
    <dxf>
      <font>
        <color rgb="FF0070C0"/>
      </font>
    </dxf>
    <dxf>
      <font>
        <color theme="3"/>
      </font>
    </dxf>
    <dxf>
      <font>
        <color rgb="FF002060"/>
      </font>
    </dxf>
    <dxf>
      <font>
        <color theme="3"/>
      </font>
    </dxf>
  </dxfs>
  <tableStyles count="0" defaultTableStyle="TableStyleMedium9" defaultPivotStyle="PivotStyleLight16"/>
  <colors>
    <mruColors>
      <color rgb="FFFFFFCC"/>
      <color rgb="FFFFFFE7"/>
      <color rgb="FF478F93"/>
      <color rgb="FF9A0000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5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4.xml"/><Relationship Id="rId12" Type="http://schemas.openxmlformats.org/officeDocument/2006/relationships/chartsheet" Target="chartsheets/sheet9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11" Type="http://schemas.openxmlformats.org/officeDocument/2006/relationships/chartsheet" Target="chartsheets/sheet8.xml"/><Relationship Id="rId5" Type="http://schemas.openxmlformats.org/officeDocument/2006/relationships/chartsheet" Target="chartsheets/sheet2.xml"/><Relationship Id="rId15" Type="http://schemas.openxmlformats.org/officeDocument/2006/relationships/sharedStrings" Target="sharedStrings.xml"/><Relationship Id="rId10" Type="http://schemas.openxmlformats.org/officeDocument/2006/relationships/chartsheet" Target="chartsheets/sheet7.xml"/><Relationship Id="rId19" Type="http://schemas.openxmlformats.org/officeDocument/2006/relationships/customXml" Target="../customXml/item3.xml"/><Relationship Id="rId4" Type="http://schemas.openxmlformats.org/officeDocument/2006/relationships/chartsheet" Target="chartsheets/sheet1.xml"/><Relationship Id="rId9" Type="http://schemas.openxmlformats.org/officeDocument/2006/relationships/chartsheet" Target="chartsheets/sheet6.xml"/><Relationship Id="rId14" Type="http://schemas.openxmlformats.org/officeDocument/2006/relationships/styles" Target="styles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/>
            </a:pPr>
            <a:r>
              <a:rPr lang="en-US" sz="1000"/>
              <a:t>Sanierungserfolg [%] </a:t>
            </a:r>
          </a:p>
          <a:p>
            <a:pPr>
              <a:defRPr sz="1000"/>
            </a:pPr>
            <a:r>
              <a:rPr lang="en-US" sz="1000"/>
              <a:t>im  Sanierungsverlauf</a:t>
            </a:r>
          </a:p>
        </c:rich>
      </c:tx>
      <c:layout>
        <c:manualLayout>
          <c:xMode val="edge"/>
          <c:yMode val="edge"/>
          <c:x val="0.29367539682539678"/>
          <c:y val="1.411111111111111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5531329430420574"/>
          <c:y val="0.27614704339318319"/>
          <c:w val="0.66971761796492446"/>
          <c:h val="0.59829568398807664"/>
        </c:manualLayout>
      </c:layout>
      <c:scatterChart>
        <c:scatterStyle val="smoothMarker"/>
        <c:varyColors val="0"/>
        <c:ser>
          <c:idx val="1"/>
          <c:order val="0"/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square"/>
            <c:size val="5"/>
            <c:spPr>
              <a:noFill/>
              <a:ln>
                <a:noFill/>
              </a:ln>
            </c:spPr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Projekt!$E$19:$AK$19</c:f>
              <c:numCache>
                <c:formatCode>0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A23-4474-B0E0-BE0CA860F6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244352"/>
        <c:axId val="102245888"/>
      </c:scatterChart>
      <c:valAx>
        <c:axId val="102244352"/>
        <c:scaling>
          <c:orientation val="minMax"/>
          <c:max val="2020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245888"/>
        <c:crosses val="autoZero"/>
        <c:crossBetween val="midCat"/>
      </c:valAx>
      <c:valAx>
        <c:axId val="102245888"/>
        <c:scaling>
          <c:orientation val="minMax"/>
          <c:max val="100"/>
          <c:min val="7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900"/>
                  <a:t>%</a:t>
                </a:r>
              </a:p>
            </c:rich>
          </c:tx>
          <c:layout>
            <c:manualLayout>
              <c:xMode val="edge"/>
              <c:yMode val="edge"/>
              <c:x val="1.4147406839073397E-2"/>
              <c:y val="0.47854104443841017"/>
            </c:manualLayout>
          </c:layout>
          <c:overlay val="0"/>
        </c:title>
        <c:numFmt formatCode="0" sourceLinked="1"/>
        <c:majorTickMark val="out"/>
        <c:minorTickMark val="none"/>
        <c:tickLblPos val="nextTo"/>
        <c:crossAx val="10224435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000"/>
              <a:t>Austragsmenge (jährlich)</a:t>
            </a:r>
            <a:br>
              <a:rPr lang="en-US" sz="1000"/>
            </a:br>
            <a:r>
              <a:rPr lang="en-US" sz="1000"/>
              <a:t> im Sanierungsverlauf</a:t>
            </a:r>
          </a:p>
        </c:rich>
      </c:tx>
      <c:layout>
        <c:manualLayout>
          <c:xMode val="edge"/>
          <c:yMode val="edge"/>
          <c:x val="0.29358531746031746"/>
          <c:y val="1.77369976359338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6363152268820644"/>
          <c:y val="0.24215261831588739"/>
          <c:w val="0.64488619678383063"/>
          <c:h val="0.62987326754181394"/>
        </c:manualLayout>
      </c:layout>
      <c:scatterChart>
        <c:scatterStyle val="smoothMarker"/>
        <c:varyColors val="0"/>
        <c:ser>
          <c:idx val="2"/>
          <c:order val="0"/>
          <c:spPr>
            <a:ln w="19050">
              <a:solidFill>
                <a:srgbClr val="9A0000"/>
              </a:solidFill>
              <a:prstDash val="sysDash"/>
            </a:ln>
          </c:spPr>
          <c:marker>
            <c:spPr>
              <a:noFill/>
              <a:ln>
                <a:noFill/>
              </a:ln>
            </c:spPr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Projekt!$E$36:$AK$36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4B2-4C4F-8939-169647251D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257408"/>
        <c:axId val="102259328"/>
      </c:scatterChart>
      <c:valAx>
        <c:axId val="102257408"/>
        <c:scaling>
          <c:orientation val="minMax"/>
          <c:max val="2020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259328"/>
        <c:crosses val="autoZero"/>
        <c:crossBetween val="midCat"/>
      </c:valAx>
      <c:valAx>
        <c:axId val="102259328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900"/>
                </a:pPr>
                <a:r>
                  <a:rPr lang="en-US" sz="900"/>
                  <a:t>kg/a</a:t>
                </a:r>
              </a:p>
            </c:rich>
          </c:tx>
          <c:layout>
            <c:manualLayout>
              <c:xMode val="edge"/>
              <c:yMode val="edge"/>
              <c:x val="1.4738231067710281E-2"/>
              <c:y val="0.4483446465743508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257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000"/>
              <a:t>Austragsmenge </a:t>
            </a:r>
            <a:r>
              <a:rPr lang="de-DE" sz="1000" baseline="-25000"/>
              <a:t>kumulativ, Zunahme%</a:t>
            </a:r>
          </a:p>
        </c:rich>
      </c:tx>
      <c:layout>
        <c:manualLayout>
          <c:xMode val="edge"/>
          <c:yMode val="edge"/>
          <c:x val="0.26975543422408521"/>
          <c:y val="3.96668779980456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2225653383477303"/>
          <c:y val="0.22094595718781354"/>
          <c:w val="0.6879561907230235"/>
          <c:h val="0.64612213580369682"/>
        </c:manualLayout>
      </c:layout>
      <c:scatterChart>
        <c:scatterStyle val="smoothMarker"/>
        <c:varyColors val="0"/>
        <c:ser>
          <c:idx val="4"/>
          <c:order val="0"/>
          <c:spPr>
            <a:ln w="22225">
              <a:solidFill>
                <a:schemeClr val="accent1"/>
              </a:solidFill>
            </a:ln>
          </c:spPr>
          <c:marker>
            <c:spPr>
              <a:solidFill>
                <a:schemeClr val="accent1"/>
              </a:solidFill>
            </c:spPr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Projekt!$E$40:$AK$40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91F-4E12-8B8C-2A6E59F2B589}"/>
            </c:ext>
          </c:extLst>
        </c:ser>
        <c:ser>
          <c:idx val="0"/>
          <c:order val="1"/>
          <c:spPr>
            <a:ln>
              <a:solidFill>
                <a:schemeClr val="accent2">
                  <a:lumMod val="75000"/>
                </a:schemeClr>
              </a:solidFill>
              <a:prstDash val="sysDot"/>
            </a:ln>
          </c:spPr>
          <c:marker>
            <c:symbol val="none"/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Projekt!$E$33:$AK$33</c:f>
              <c:numCache>
                <c:formatCode>#,##0.0</c:formatCode>
                <c:ptCount val="33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891F-4E12-8B8C-2A6E59F2B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339072"/>
        <c:axId val="94340608"/>
      </c:scatterChart>
      <c:valAx>
        <c:axId val="94339072"/>
        <c:scaling>
          <c:orientation val="minMax"/>
          <c:max val="2020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94340608"/>
        <c:crosses val="autoZero"/>
        <c:crossBetween val="midCat"/>
      </c:valAx>
      <c:valAx>
        <c:axId val="94340608"/>
        <c:scaling>
          <c:orientation val="minMax"/>
          <c:max val="15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%</a:t>
                </a:r>
              </a:p>
            </c:rich>
          </c:tx>
          <c:layout>
            <c:manualLayout>
              <c:xMode val="edge"/>
              <c:yMode val="edge"/>
              <c:x val="3.0779629629629629E-2"/>
              <c:y val="0.4700281481481481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94339072"/>
        <c:crosses val="autoZero"/>
        <c:crossBetween val="midCat"/>
        <c:majorUnit val="3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000"/>
              <a:t>Gesamtkosten pro kg Schadstoff</a:t>
            </a:r>
          </a:p>
          <a:p>
            <a:pPr>
              <a:defRPr/>
            </a:pPr>
            <a:r>
              <a:rPr lang="en-US" sz="1000"/>
              <a:t>im Sanierungsverlauf</a:t>
            </a:r>
          </a:p>
        </c:rich>
      </c:tx>
      <c:layout>
        <c:manualLayout>
          <c:xMode val="edge"/>
          <c:yMode val="edge"/>
          <c:x val="0.27402471100566544"/>
          <c:y val="2.129247633327285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8501935636811454"/>
          <c:y val="0.25763621962124028"/>
          <c:w val="0.60712097378502883"/>
          <c:h val="0.59736607277138742"/>
        </c:manualLayout>
      </c:layout>
      <c:scatterChart>
        <c:scatterStyle val="smoothMarker"/>
        <c:varyColors val="0"/>
        <c:ser>
          <c:idx val="7"/>
          <c:order val="0"/>
          <c:spPr>
            <a:ln>
              <a:solidFill>
                <a:srgbClr val="9A0000"/>
              </a:solidFill>
            </a:ln>
          </c:spPr>
          <c:marker>
            <c:symbol val="diamond"/>
            <c:size val="6"/>
            <c:spPr>
              <a:noFill/>
              <a:ln>
                <a:noFill/>
              </a:ln>
            </c:spPr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Projekt!$E$39:$AK$39</c:f>
              <c:numCache>
                <c:formatCode>#,##0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BC5-4D8A-924E-E496FC47C27D}"/>
            </c:ext>
          </c:extLst>
        </c:ser>
        <c:ser>
          <c:idx val="0"/>
          <c:order val="1"/>
          <c:spPr>
            <a:ln w="22225" cmpd="sng">
              <a:solidFill>
                <a:schemeClr val="tx2"/>
              </a:solidFill>
            </a:ln>
          </c:spPr>
          <c:marker>
            <c:symbol val="none"/>
          </c:marker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Projekt!$E$34:$AK$34</c:f>
              <c:numCache>
                <c:formatCode>#,##0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DBC5-4D8A-924E-E496FC47C27D}"/>
            </c:ext>
          </c:extLst>
        </c:ser>
        <c:ser>
          <c:idx val="1"/>
          <c:order val="2"/>
          <c:spPr>
            <a:ln w="19050">
              <a:solidFill>
                <a:srgbClr val="4BACC6">
                  <a:lumMod val="75000"/>
                </a:srgbClr>
              </a:solidFill>
              <a:prstDash val="sysDash"/>
            </a:ln>
          </c:spPr>
          <c:marker>
            <c:symbol val="none"/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Projekt!$E$42:$AK$42</c:f>
              <c:numCache>
                <c:formatCode>#,##0</c:formatCode>
                <c:ptCount val="33"/>
                <c:pt idx="0">
                  <c:v>6500</c:v>
                </c:pt>
                <c:pt idx="1">
                  <c:v>6500</c:v>
                </c:pt>
                <c:pt idx="2">
                  <c:v>6500</c:v>
                </c:pt>
                <c:pt idx="3">
                  <c:v>6500</c:v>
                </c:pt>
                <c:pt idx="4">
                  <c:v>6500</c:v>
                </c:pt>
                <c:pt idx="5">
                  <c:v>6500</c:v>
                </c:pt>
                <c:pt idx="6">
                  <c:v>6500</c:v>
                </c:pt>
                <c:pt idx="7">
                  <c:v>6500</c:v>
                </c:pt>
                <c:pt idx="8">
                  <c:v>6500</c:v>
                </c:pt>
                <c:pt idx="9">
                  <c:v>6500</c:v>
                </c:pt>
                <c:pt idx="10">
                  <c:v>6500</c:v>
                </c:pt>
                <c:pt idx="11">
                  <c:v>6500</c:v>
                </c:pt>
                <c:pt idx="12">
                  <c:v>6500</c:v>
                </c:pt>
                <c:pt idx="13">
                  <c:v>6500</c:v>
                </c:pt>
                <c:pt idx="14">
                  <c:v>6500</c:v>
                </c:pt>
                <c:pt idx="15">
                  <c:v>6500</c:v>
                </c:pt>
                <c:pt idx="16">
                  <c:v>6500</c:v>
                </c:pt>
                <c:pt idx="17">
                  <c:v>6500</c:v>
                </c:pt>
                <c:pt idx="18">
                  <c:v>6500</c:v>
                </c:pt>
                <c:pt idx="19">
                  <c:v>6500</c:v>
                </c:pt>
                <c:pt idx="20">
                  <c:v>6500</c:v>
                </c:pt>
                <c:pt idx="21">
                  <c:v>6500</c:v>
                </c:pt>
                <c:pt idx="22">
                  <c:v>6500</c:v>
                </c:pt>
                <c:pt idx="23">
                  <c:v>6500</c:v>
                </c:pt>
                <c:pt idx="24">
                  <c:v>6500</c:v>
                </c:pt>
                <c:pt idx="25">
                  <c:v>6500</c:v>
                </c:pt>
                <c:pt idx="26">
                  <c:v>6500</c:v>
                </c:pt>
                <c:pt idx="27">
                  <c:v>6500</c:v>
                </c:pt>
                <c:pt idx="28">
                  <c:v>6500</c:v>
                </c:pt>
                <c:pt idx="29">
                  <c:v>6500</c:v>
                </c:pt>
                <c:pt idx="30">
                  <c:v>6500</c:v>
                </c:pt>
                <c:pt idx="31">
                  <c:v>6500</c:v>
                </c:pt>
                <c:pt idx="32">
                  <c:v>6500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DBC5-4D8A-924E-E496FC47C27D}"/>
            </c:ext>
          </c:extLst>
        </c:ser>
        <c:ser>
          <c:idx val="2"/>
          <c:order val="3"/>
          <c:spPr>
            <a:ln w="19050">
              <a:solidFill>
                <a:schemeClr val="accent6">
                  <a:lumMod val="75000"/>
                </a:schemeClr>
              </a:solidFill>
              <a:prstDash val="sysDot"/>
            </a:ln>
          </c:spPr>
          <c:marker>
            <c:symbol val="none"/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Projekt!$E$43:$AK$43</c:f>
              <c:numCache>
                <c:formatCode>#,##0</c:formatCode>
                <c:ptCount val="33"/>
                <c:pt idx="0">
                  <c:v>3500</c:v>
                </c:pt>
                <c:pt idx="1">
                  <c:v>3500</c:v>
                </c:pt>
                <c:pt idx="2">
                  <c:v>3500</c:v>
                </c:pt>
                <c:pt idx="3">
                  <c:v>3500</c:v>
                </c:pt>
                <c:pt idx="4">
                  <c:v>3500</c:v>
                </c:pt>
                <c:pt idx="5">
                  <c:v>3500</c:v>
                </c:pt>
                <c:pt idx="6">
                  <c:v>3500</c:v>
                </c:pt>
                <c:pt idx="7">
                  <c:v>3500</c:v>
                </c:pt>
                <c:pt idx="8">
                  <c:v>3500</c:v>
                </c:pt>
                <c:pt idx="9">
                  <c:v>3500</c:v>
                </c:pt>
                <c:pt idx="10">
                  <c:v>3500</c:v>
                </c:pt>
                <c:pt idx="11">
                  <c:v>3500</c:v>
                </c:pt>
                <c:pt idx="12">
                  <c:v>3500</c:v>
                </c:pt>
                <c:pt idx="13">
                  <c:v>3500</c:v>
                </c:pt>
                <c:pt idx="14">
                  <c:v>3500</c:v>
                </c:pt>
                <c:pt idx="15">
                  <c:v>3500</c:v>
                </c:pt>
                <c:pt idx="16">
                  <c:v>3500</c:v>
                </c:pt>
                <c:pt idx="17">
                  <c:v>3500</c:v>
                </c:pt>
                <c:pt idx="18">
                  <c:v>3500</c:v>
                </c:pt>
                <c:pt idx="19">
                  <c:v>3500</c:v>
                </c:pt>
                <c:pt idx="20">
                  <c:v>3500</c:v>
                </c:pt>
                <c:pt idx="21">
                  <c:v>3500</c:v>
                </c:pt>
                <c:pt idx="22">
                  <c:v>3500</c:v>
                </c:pt>
                <c:pt idx="23">
                  <c:v>3500</c:v>
                </c:pt>
                <c:pt idx="24">
                  <c:v>3500</c:v>
                </c:pt>
                <c:pt idx="25">
                  <c:v>3500</c:v>
                </c:pt>
                <c:pt idx="26">
                  <c:v>3500</c:v>
                </c:pt>
                <c:pt idx="27">
                  <c:v>3500</c:v>
                </c:pt>
                <c:pt idx="28">
                  <c:v>3500</c:v>
                </c:pt>
                <c:pt idx="29">
                  <c:v>3500</c:v>
                </c:pt>
                <c:pt idx="30">
                  <c:v>3500</c:v>
                </c:pt>
                <c:pt idx="31">
                  <c:v>3500</c:v>
                </c:pt>
                <c:pt idx="32">
                  <c:v>3500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DBC5-4D8A-924E-E496FC47C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0844288"/>
        <c:axId val="100845824"/>
      </c:scatterChart>
      <c:valAx>
        <c:axId val="100844288"/>
        <c:scaling>
          <c:orientation val="minMax"/>
          <c:max val="2020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0845824"/>
        <c:crosses val="autoZero"/>
        <c:crossBetween val="midCat"/>
      </c:valAx>
      <c:valAx>
        <c:axId val="100845824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€/kg</a:t>
                </a:r>
              </a:p>
            </c:rich>
          </c:tx>
          <c:layout>
            <c:manualLayout>
              <c:xMode val="edge"/>
              <c:yMode val="edge"/>
              <c:x val="2.0411074213139032E-2"/>
              <c:y val="0.47797935843996986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084428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000"/>
              <a:t>Konzentration</a:t>
            </a:r>
            <a:br>
              <a:rPr lang="de-DE" sz="1000"/>
            </a:br>
            <a:r>
              <a:rPr lang="de-DE" sz="1000"/>
              <a:t> im Sanierungsverlauf</a:t>
            </a:r>
          </a:p>
        </c:rich>
      </c:tx>
      <c:layout>
        <c:manualLayout>
          <c:xMode val="edge"/>
          <c:yMode val="edge"/>
          <c:x val="0.36128888888888888"/>
          <c:y val="2.159444444444444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196162980294203"/>
          <c:y val="0.220105"/>
          <c:w val="0.66843389716401713"/>
          <c:h val="0.65149611111111116"/>
        </c:manualLayout>
      </c:layout>
      <c:scatterChart>
        <c:scatterStyle val="smoothMarker"/>
        <c:varyColors val="0"/>
        <c:ser>
          <c:idx val="0"/>
          <c:order val="0"/>
          <c:marker>
            <c:symbol val="diamond"/>
            <c:size val="5"/>
          </c:marker>
          <c:trendline>
            <c:trendlineType val="power"/>
            <c:dispRSqr val="0"/>
            <c:dispEq val="0"/>
          </c:trendline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Projekt!$E$15:$AK$15</c:f>
              <c:numCache>
                <c:formatCode>#,##0</c:formatCode>
                <c:ptCount val="33"/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0EF8-4C05-8B51-0750A98B31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312576"/>
        <c:axId val="102326656"/>
      </c:scatterChart>
      <c:valAx>
        <c:axId val="102312576"/>
        <c:scaling>
          <c:orientation val="minMax"/>
          <c:max val="2020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02326656"/>
        <c:crosses val="autoZero"/>
        <c:crossBetween val="midCat"/>
      </c:valAx>
      <c:valAx>
        <c:axId val="10232665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900"/>
                  <a:t>µg/l</a:t>
                </a:r>
              </a:p>
            </c:rich>
          </c:tx>
          <c:layout>
            <c:manualLayout>
              <c:xMode val="edge"/>
              <c:yMode val="edge"/>
              <c:x val="1.4441666972860178E-2"/>
              <c:y val="0.4534836842777110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02312576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/>
            </a:pPr>
            <a:r>
              <a:rPr lang="en-US" sz="1000"/>
              <a:t>Austragsmenge (jährlich) </a:t>
            </a:r>
            <a:br>
              <a:rPr lang="en-US" sz="1000"/>
            </a:br>
            <a:r>
              <a:rPr lang="en-US" sz="1000"/>
              <a:t>- Prognose -</a:t>
            </a:r>
          </a:p>
        </c:rich>
      </c:tx>
      <c:layout>
        <c:manualLayout>
          <c:xMode val="edge"/>
          <c:yMode val="edge"/>
          <c:x val="0.33462579365079365"/>
          <c:y val="1.735697399527186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454088862430137"/>
          <c:y val="0.2319025411846449"/>
          <c:w val="0.6867216152536858"/>
          <c:h val="0.64012353785096954"/>
        </c:manualLayout>
      </c:layout>
      <c:scatterChart>
        <c:scatterStyle val="smoothMarker"/>
        <c:varyColors val="0"/>
        <c:ser>
          <c:idx val="2"/>
          <c:order val="0"/>
          <c:spPr>
            <a:ln>
              <a:solidFill>
                <a:srgbClr val="9A0000"/>
              </a:solidFill>
              <a:prstDash val="sysDash"/>
            </a:ln>
          </c:spPr>
          <c:marker>
            <c:spPr>
              <a:noFill/>
              <a:ln>
                <a:noFill/>
              </a:ln>
            </c:spPr>
          </c:marker>
          <c:trendline>
            <c:trendlineType val="exp"/>
            <c:forward val="5"/>
            <c:dispRSqr val="0"/>
            <c:dispEq val="0"/>
          </c:trendline>
          <c:xVal>
            <c:numRef>
              <c:f>Projekt!$O$14:$AK$14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xVal>
          <c:yVal>
            <c:numRef>
              <c:f>Projekt!$O$36:$AK$36</c:f>
              <c:numCache>
                <c:formatCode>0.0</c:formatCode>
                <c:ptCount val="2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320-4A16-A001-89BD9C633A4C}"/>
            </c:ext>
          </c:extLst>
        </c:ser>
        <c:ser>
          <c:idx val="0"/>
          <c:order val="1"/>
          <c:marker>
            <c:symbol val="none"/>
          </c:marker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Projekt!$J$31:$AK$31</c:f>
              <c:numCache>
                <c:formatCode>#,##0.00</c:formatCode>
                <c:ptCount val="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0320-4A16-A001-89BD9C633A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352384"/>
        <c:axId val="102353920"/>
      </c:scatterChart>
      <c:valAx>
        <c:axId val="102352384"/>
        <c:scaling>
          <c:orientation val="minMax"/>
          <c:max val="2025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353920"/>
        <c:crosses val="autoZero"/>
        <c:crossBetween val="midCat"/>
      </c:valAx>
      <c:valAx>
        <c:axId val="10235392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900"/>
                </a:pPr>
                <a:r>
                  <a:rPr lang="en-US" sz="900"/>
                  <a:t>kg/a</a:t>
                </a:r>
              </a:p>
            </c:rich>
          </c:tx>
          <c:layout>
            <c:manualLayout>
              <c:xMode val="edge"/>
              <c:yMode val="edge"/>
              <c:x val="1.4904983166856792E-2"/>
              <c:y val="0.447541737695159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3523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000"/>
              <a:t>Prognose der Konzentrationsentwicklung</a:t>
            </a:r>
          </a:p>
        </c:rich>
      </c:tx>
      <c:layout>
        <c:manualLayout>
          <c:xMode val="edge"/>
          <c:yMode val="edge"/>
          <c:x val="0.2513111111111111"/>
          <c:y val="1.345888888888888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3367625347326273"/>
          <c:y val="0.27101570909970041"/>
          <c:w val="0.67686727166879179"/>
          <c:h val="0.58441386123227013"/>
        </c:manualLayout>
      </c:layout>
      <c:scatterChart>
        <c:scatterStyle val="smoothMarker"/>
        <c:varyColors val="0"/>
        <c:ser>
          <c:idx val="0"/>
          <c:order val="0"/>
          <c:marker>
            <c:symbol val="diamond"/>
            <c:size val="5"/>
          </c:marker>
          <c:trendline>
            <c:trendlineType val="exp"/>
            <c:forward val="5"/>
            <c:dispRSqr val="0"/>
            <c:dispEq val="0"/>
          </c:trendline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Projekt!$E$15:$AK$15</c:f>
              <c:numCache>
                <c:formatCode>#,##0</c:formatCode>
                <c:ptCount val="33"/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6597-46ED-AB86-4658298DBD92}"/>
            </c:ext>
          </c:extLst>
        </c:ser>
        <c:ser>
          <c:idx val="1"/>
          <c:order val="1"/>
          <c:spPr>
            <a:ln>
              <a:prstDash val="sysDot"/>
            </a:ln>
          </c:spPr>
          <c:marker>
            <c:symbol val="none"/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Projekt!$E$30:$AK$30</c:f>
              <c:numCache>
                <c:formatCode>General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6597-46ED-AB86-4658298DBD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408576"/>
        <c:axId val="102410112"/>
      </c:scatterChart>
      <c:valAx>
        <c:axId val="102408576"/>
        <c:scaling>
          <c:orientation val="minMax"/>
          <c:max val="2025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02410112"/>
        <c:crosses val="autoZero"/>
        <c:crossBetween val="midCat"/>
      </c:valAx>
      <c:valAx>
        <c:axId val="102410112"/>
        <c:scaling>
          <c:orientation val="minMax"/>
          <c:max val="500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900"/>
                  <a:t>µg/l</a:t>
                </a:r>
              </a:p>
            </c:rich>
          </c:tx>
          <c:layout>
            <c:manualLayout>
              <c:xMode val="edge"/>
              <c:yMode val="edge"/>
              <c:x val="1.3963653707663882E-2"/>
              <c:y val="0.45032964526271041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102408576"/>
        <c:crosses val="autoZero"/>
        <c:crossBetween val="midCat"/>
        <c:majorUnit val="100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/>
            </a:pPr>
            <a:r>
              <a:rPr lang="en-US" sz="1000"/>
              <a:t>Austragsmenge (kumulativ) </a:t>
            </a:r>
            <a:br>
              <a:rPr lang="en-US" sz="1000"/>
            </a:br>
            <a:r>
              <a:rPr lang="en-US" sz="1000"/>
              <a:t>- Prognose - </a:t>
            </a:r>
          </a:p>
        </c:rich>
      </c:tx>
      <c:layout>
        <c:manualLayout>
          <c:xMode val="edge"/>
          <c:yMode val="edge"/>
          <c:x val="0.21625317460317461"/>
          <c:y val="2.251773049645390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5650251297227333"/>
          <c:y val="0.21924138686985301"/>
          <c:w val="0.65480432447718506"/>
          <c:h val="0.5354454841802847"/>
        </c:manualLayout>
      </c:layout>
      <c:scatterChart>
        <c:scatterStyle val="smoothMarker"/>
        <c:varyColors val="0"/>
        <c:ser>
          <c:idx val="3"/>
          <c:order val="0"/>
          <c:spPr>
            <a:ln>
              <a:solidFill>
                <a:srgbClr val="478F93"/>
              </a:solidFill>
            </a:ln>
          </c:spPr>
          <c:marker>
            <c:spPr>
              <a:noFill/>
              <a:ln>
                <a:noFill/>
              </a:ln>
            </c:spPr>
          </c:marker>
          <c:trendline>
            <c:trendlineType val="log"/>
            <c:dispRSqr val="0"/>
            <c:dispEq val="0"/>
          </c:trendline>
          <c:trendline>
            <c:trendlineType val="log"/>
            <c:forward val="10"/>
            <c:dispRSqr val="0"/>
            <c:dispEq val="0"/>
          </c:trendline>
          <c:xVal>
            <c:numRef>
              <c:f>Projekt!$E$29:$AK$29</c:f>
              <c:numCache>
                <c:formatCode>General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xVal>
          <c:yVal>
            <c:numRef>
              <c:f>Projekt!$E$37:$AK$37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DAE-4E94-B9CD-F7C0AD5296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423168"/>
        <c:axId val="102843136"/>
      </c:scatterChart>
      <c:valAx>
        <c:axId val="102423168"/>
        <c:scaling>
          <c:orientation val="minMax"/>
          <c:max val="35"/>
          <c:min val="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 b="0"/>
                  <a:t>Sanierungsjahre</a:t>
                </a:r>
              </a:p>
            </c:rich>
          </c:tx>
          <c:layout>
            <c:manualLayout>
              <c:xMode val="edge"/>
              <c:yMode val="edge"/>
              <c:x val="0.40393730158730162"/>
              <c:y val="0.8856644444444443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02843136"/>
        <c:crosses val="autoZero"/>
        <c:crossBetween val="midCat"/>
      </c:valAx>
      <c:valAx>
        <c:axId val="10284313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kg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crossAx val="10242316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/>
            </a:pPr>
            <a:r>
              <a:rPr lang="en-US" sz="1000"/>
              <a:t> Austragsmenge </a:t>
            </a:r>
            <a:br>
              <a:rPr lang="en-US" sz="1000"/>
            </a:br>
            <a:r>
              <a:rPr lang="en-US" sz="1000"/>
              <a:t>(jährlich und kumulativ) </a:t>
            </a:r>
            <a:br>
              <a:rPr lang="en-US" sz="1000"/>
            </a:br>
            <a:endParaRPr lang="en-US" sz="1000"/>
          </a:p>
        </c:rich>
      </c:tx>
      <c:layout>
        <c:manualLayout>
          <c:xMode val="edge"/>
          <c:yMode val="edge"/>
          <c:x val="0.33213302469135797"/>
          <c:y val="1.54548148148148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691549969033698"/>
          <c:y val="0.22235179380422496"/>
          <c:w val="0.6330435908437636"/>
          <c:h val="0.65903702135147613"/>
        </c:manualLayout>
      </c:layout>
      <c:scatterChart>
        <c:scatterStyle val="lineMarker"/>
        <c:varyColors val="0"/>
        <c:ser>
          <c:idx val="3"/>
          <c:order val="0"/>
          <c:spPr>
            <a:ln>
              <a:solidFill>
                <a:srgbClr val="478F93"/>
              </a:solidFill>
            </a:ln>
          </c:spPr>
          <c:marker>
            <c:symbol val="diamond"/>
            <c:size val="6"/>
            <c:spPr>
              <a:noFill/>
              <a:ln>
                <a:noFill/>
              </a:ln>
            </c:spPr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Projekt!$E$37:$AK$37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218-4E93-A416-9E8EE9D061C1}"/>
            </c:ext>
          </c:extLst>
        </c:ser>
        <c:ser>
          <c:idx val="0"/>
          <c:order val="1"/>
          <c:spPr>
            <a:ln>
              <a:solidFill>
                <a:schemeClr val="accent2">
                  <a:lumMod val="75000"/>
                </a:schemeClr>
              </a:solidFill>
              <a:prstDash val="sysDash"/>
            </a:ln>
          </c:spP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Projekt!$E$36:$AK$36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218-4E93-A416-9E8EE9D061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489088"/>
        <c:axId val="102490880"/>
      </c:scatterChart>
      <c:valAx>
        <c:axId val="102489088"/>
        <c:scaling>
          <c:orientation val="minMax"/>
          <c:max val="2020"/>
          <c:min val="1985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490880"/>
        <c:crosses val="autoZero"/>
        <c:crossBetween val="midCat"/>
      </c:valAx>
      <c:valAx>
        <c:axId val="10249088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kg/a   </a:t>
                </a:r>
                <a:r>
                  <a:rPr lang="en-US" b="0"/>
                  <a:t>bzw.</a:t>
                </a:r>
                <a:r>
                  <a:rPr lang="en-US"/>
                  <a:t>  kg</a:t>
                </a:r>
              </a:p>
            </c:rich>
          </c:tx>
          <c:layout>
            <c:manualLayout>
              <c:xMode val="edge"/>
              <c:yMode val="edge"/>
              <c:x val="9.3491176141077825E-3"/>
              <c:y val="0.39405738802022128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489088"/>
        <c:crosses val="autoZero"/>
        <c:crossBetween val="midCat"/>
      </c:valAx>
    </c:plotArea>
    <c:plotVisOnly val="1"/>
    <c:dispBlanksAs val="gap"/>
    <c:showDLblsOverMax val="0"/>
  </c:chart>
  <c:spPr>
    <a:ln>
      <a:solidFill>
        <a:schemeClr val="accent5">
          <a:lumMod val="75000"/>
        </a:schemeClr>
      </a:solidFill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/>
            </a:pPr>
            <a:r>
              <a:rPr lang="en-US"/>
              <a:t> Austragsmenge </a:t>
            </a:r>
            <a:br>
              <a:rPr lang="en-US"/>
            </a:br>
            <a:r>
              <a:rPr lang="en-US"/>
              <a:t>(jährlich und kumulativ) </a:t>
            </a:r>
            <a:br>
              <a:rPr lang="en-US"/>
            </a:br>
            <a:endParaRPr lang="en-US"/>
          </a:p>
        </c:rich>
      </c:tx>
      <c:layout>
        <c:manualLayout>
          <c:xMode val="edge"/>
          <c:yMode val="edge"/>
          <c:x val="0.45772708104889731"/>
          <c:y val="4.504555782118646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61753356966191"/>
          <c:y val="0.25207877044232352"/>
          <c:w val="0.69614614216720272"/>
          <c:h val="0.65903702135147613"/>
        </c:manualLayout>
      </c:layout>
      <c:scatterChart>
        <c:scatterStyle val="lineMarker"/>
        <c:varyColors val="0"/>
        <c:ser>
          <c:idx val="3"/>
          <c:order val="0"/>
          <c:spPr>
            <a:ln>
              <a:solidFill>
                <a:srgbClr val="478F93"/>
              </a:solidFill>
            </a:ln>
          </c:spPr>
          <c:marker>
            <c:symbol val="diamond"/>
            <c:size val="7"/>
            <c:spPr>
              <a:solidFill>
                <a:srgbClr val="478F93"/>
              </a:solidFill>
              <a:ln>
                <a:noFill/>
              </a:ln>
            </c:spPr>
          </c:marker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039-48B4-87DC-770E1DD3358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039-48B4-87DC-770E1DD3358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039-48B4-87DC-770E1DD3358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039-48B4-87DC-770E1DD3358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039-48B4-87DC-770E1DD3358A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039-48B4-87DC-770E1DD3358A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039-48B4-87DC-770E1DD3358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039-48B4-87DC-770E1DD3358A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039-48B4-87DC-770E1DD3358A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039-48B4-87DC-770E1DD3358A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039-48B4-87DC-770E1DD3358A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039-48B4-87DC-770E1DD3358A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039-48B4-87DC-770E1DD3358A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039-48B4-87DC-770E1DD3358A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039-48B4-87DC-770E1DD3358A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039-48B4-87DC-770E1DD3358A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39-48B4-87DC-770E1DD3358A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39-48B4-87DC-770E1DD3358A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039-48B4-87DC-770E1DD3358A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Projekt!$E$37:$AK$37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4F3-4B1D-8D9B-CE3F85EE6B18}"/>
            </c:ext>
          </c:extLst>
        </c:ser>
        <c:ser>
          <c:idx val="0"/>
          <c:order val="1"/>
          <c:spPr>
            <a:ln>
              <a:solidFill>
                <a:schemeClr val="accent2">
                  <a:lumMod val="75000"/>
                </a:schemeClr>
              </a:solidFill>
              <a:prstDash val="sysDash"/>
            </a:ln>
          </c:spPr>
          <c:dLbls>
            <c:dLbl>
              <c:idx val="30"/>
              <c:spPr/>
              <c:txPr>
                <a:bodyPr/>
                <a:lstStyle/>
                <a:p>
                  <a:pPr>
                    <a:defRPr/>
                  </a:pPr>
                  <a:endParaRPr lang="de-DE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0-46DB-4F76-85C7-6ADA03A814C5}"/>
                </c:ext>
              </c:extLst>
            </c:dLbl>
            <c:dLbl>
              <c:idx val="31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A4-40DF-9101-DCC81F97A742}"/>
                </c:ext>
              </c:extLst>
            </c:dLbl>
            <c:dLbl>
              <c:idx val="32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A4-40DF-9101-DCC81F97A742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Projekt!$E$36:$AK$36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4F3-4B1D-8D9B-CE3F85EE6B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489088"/>
        <c:axId val="102490880"/>
      </c:scatterChart>
      <c:valAx>
        <c:axId val="102489088"/>
        <c:scaling>
          <c:orientation val="minMax"/>
          <c:max val="2020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crossAx val="102490880"/>
        <c:crosses val="autoZero"/>
        <c:crossBetween val="midCat"/>
      </c:valAx>
      <c:valAx>
        <c:axId val="10249088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100"/>
                  <a:t>kg/a   bzw.  kg</a:t>
                </a:r>
              </a:p>
            </c:rich>
          </c:tx>
          <c:layout>
            <c:manualLayout>
              <c:xMode val="edge"/>
              <c:yMode val="edge"/>
              <c:x val="5.5188603430740134E-2"/>
              <c:y val="0.4489364526176284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102489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solidFill>
        <a:schemeClr val="accent5">
          <a:lumMod val="75000"/>
        </a:schemeClr>
      </a:solidFill>
    </a:ln>
  </c:spPr>
  <c:txPr>
    <a:bodyPr/>
    <a:lstStyle/>
    <a:p>
      <a:pPr>
        <a:defRPr>
          <a:solidFill>
            <a:schemeClr val="tx1"/>
          </a:solidFill>
        </a:defRPr>
      </a:pPr>
      <a:endParaRPr lang="de-DE"/>
    </a:p>
  </c:txPr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/>
            </a:pPr>
            <a:r>
              <a:rPr lang="de-DE" sz="1400"/>
              <a:t>Austragsmenge </a:t>
            </a:r>
            <a:r>
              <a:rPr lang="de-DE" sz="1400" baseline="-25000"/>
              <a:t>kumulativ, Zunahme%</a:t>
            </a:r>
          </a:p>
        </c:rich>
      </c:tx>
      <c:layout>
        <c:manualLayout>
          <c:xMode val="edge"/>
          <c:yMode val="edge"/>
          <c:x val="0.43416236851908002"/>
          <c:y val="5.947950097725260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375366881161415"/>
          <c:y val="0.21456443879202902"/>
          <c:w val="0.6879561907230235"/>
          <c:h val="0.64612213580369682"/>
        </c:manualLayout>
      </c:layout>
      <c:scatterChart>
        <c:scatterStyle val="smoothMarker"/>
        <c:varyColors val="0"/>
        <c:ser>
          <c:idx val="4"/>
          <c:order val="0"/>
          <c:spPr>
            <a:ln w="22225">
              <a:solidFill>
                <a:schemeClr val="accent1"/>
              </a:solidFill>
            </a:ln>
          </c:spPr>
          <c:marker>
            <c:spPr>
              <a:solidFill>
                <a:schemeClr val="accent1"/>
              </a:solidFill>
            </c:spPr>
          </c:marker>
          <c:dLbls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D54-44FB-82ED-D95EE24DD92F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D54-44FB-82ED-D95EE24DD92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D54-44FB-82ED-D95EE24DD92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D54-44FB-82ED-D95EE24DD92F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D54-44FB-82ED-D95EE24DD92F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D54-44FB-82ED-D95EE24DD92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D54-44FB-82ED-D95EE24DD92F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54-44FB-82ED-D95EE24DD92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6D6-43B6-AB4D-70352D2E81AE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6D6-43B6-AB4D-70352D2E81AE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6D6-43B6-AB4D-70352D2E81AE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6D6-43B6-AB4D-70352D2E81AE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6D6-43B6-AB4D-70352D2E81AE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6D6-43B6-AB4D-70352D2E81AE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6D6-43B6-AB4D-70352D2E81AE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6D6-43B6-AB4D-70352D2E81AE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6D6-43B6-AB4D-70352D2E81AE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6D6-43B6-AB4D-70352D2E81AE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6D6-43B6-AB4D-70352D2E81AE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Projekt!$E$40:$AK$40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7D7-4174-98BC-0E42A295346D}"/>
            </c:ext>
          </c:extLst>
        </c:ser>
        <c:ser>
          <c:idx val="0"/>
          <c:order val="1"/>
          <c:spPr>
            <a:ln>
              <a:solidFill>
                <a:schemeClr val="accent2">
                  <a:lumMod val="75000"/>
                </a:schemeClr>
              </a:solidFill>
              <a:prstDash val="sysDot"/>
            </a:ln>
          </c:spPr>
          <c:marker>
            <c:symbol val="none"/>
          </c:marker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Projekt!$E$33:$AK$33</c:f>
              <c:numCache>
                <c:formatCode>#,##0.0</c:formatCode>
                <c:ptCount val="33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77D7-4174-98BC-0E42A29534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339072"/>
        <c:axId val="94340608"/>
      </c:scatterChart>
      <c:valAx>
        <c:axId val="94339072"/>
        <c:scaling>
          <c:orientation val="minMax"/>
          <c:max val="2020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94340608"/>
        <c:crosses val="autoZero"/>
        <c:crossBetween val="midCat"/>
      </c:valAx>
      <c:valAx>
        <c:axId val="94340608"/>
        <c:scaling>
          <c:orientation val="minMax"/>
          <c:max val="15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US" sz="1400"/>
                  <a:t>%</a:t>
                </a:r>
              </a:p>
            </c:rich>
          </c:tx>
          <c:layout>
            <c:manualLayout>
              <c:xMode val="edge"/>
              <c:yMode val="edge"/>
              <c:x val="5.5440682974222125E-2"/>
              <c:y val="0.5253351208455039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94339072"/>
        <c:crosses val="autoZero"/>
        <c:crossBetween val="midCat"/>
        <c:majorUnit val="3"/>
      </c:valAx>
    </c:plotArea>
    <c:plotVisOnly val="1"/>
    <c:dispBlanksAs val="gap"/>
    <c:showDLblsOverMax val="0"/>
  </c:chart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/>
            </a:pPr>
            <a:r>
              <a:rPr lang="de-DE" sz="1400"/>
              <a:t>Konzentration</a:t>
            </a:r>
            <a:br>
              <a:rPr lang="de-DE" sz="1400"/>
            </a:br>
            <a:r>
              <a:rPr lang="de-DE" sz="1400"/>
              <a:t> im Sanierungsverlauf</a:t>
            </a:r>
          </a:p>
        </c:rich>
      </c:tx>
      <c:layout>
        <c:manualLayout>
          <c:xMode val="edge"/>
          <c:yMode val="edge"/>
          <c:x val="0.43527189849154629"/>
          <c:y val="7.2356891410478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8304925158778215"/>
          <c:y val="0.21797782995821488"/>
          <c:w val="0.66843389716401713"/>
          <c:h val="0.65149611111111116"/>
        </c:manualLayout>
      </c:layout>
      <c:scatterChart>
        <c:scatterStyle val="smoothMarker"/>
        <c:varyColors val="0"/>
        <c:ser>
          <c:idx val="0"/>
          <c:order val="0"/>
          <c:marker>
            <c:symbol val="diamond"/>
            <c:size val="5"/>
          </c:marker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5F-44B2-B441-A51DE934F5D0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5F-44B2-B441-A51DE934F5D0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5F-44B2-B441-A51DE934F5D0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B8-417B-82C9-C32D436D720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B8-417B-82C9-C32D436D720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B8-417B-82C9-C32D436D720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CB8-417B-82C9-C32D436D720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CB8-417B-82C9-C32D436D720C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CB8-417B-82C9-C32D436D720C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CB8-417B-82C9-C32D436D720C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CB8-417B-82C9-C32D436D720C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CB8-417B-82C9-C32D436D720C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CB8-417B-82C9-C32D436D720C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CB8-417B-82C9-C32D436D720C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CB8-417B-82C9-C32D436D720C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CB8-417B-82C9-C32D436D720C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CB8-417B-82C9-C32D436D720C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CB8-417B-82C9-C32D436D720C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1CB8-417B-82C9-C32D436D720C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trendline>
            <c:trendlineType val="power"/>
            <c:dispRSqr val="0"/>
            <c:dispEq val="0"/>
          </c:trendline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Projekt!$E$15:$AK$15</c:f>
              <c:numCache>
                <c:formatCode>#,##0</c:formatCode>
                <c:ptCount val="33"/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A14-443A-9FCB-36D5197C1A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312576"/>
        <c:axId val="102326656"/>
      </c:scatterChart>
      <c:valAx>
        <c:axId val="102312576"/>
        <c:scaling>
          <c:orientation val="minMax"/>
          <c:max val="2020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02326656"/>
        <c:crosses val="autoZero"/>
        <c:crossBetween val="midCat"/>
      </c:valAx>
      <c:valAx>
        <c:axId val="10232665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400"/>
                  <a:t>µg/l</a:t>
                </a:r>
              </a:p>
            </c:rich>
          </c:tx>
          <c:layout>
            <c:manualLayout>
              <c:xMode val="edge"/>
              <c:yMode val="edge"/>
              <c:x val="4.0472762252808644E-2"/>
              <c:y val="0.48326443405190583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02312576"/>
        <c:crosses val="autoZero"/>
        <c:crossBetween val="midCat"/>
      </c:valAx>
    </c:plotArea>
    <c:plotVisOnly val="1"/>
    <c:dispBlanksAs val="gap"/>
    <c:showDLblsOverMax val="0"/>
  </c:chart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/>
            </a:pPr>
            <a:r>
              <a:rPr lang="de-DE" sz="1400"/>
              <a:t>Prognose der Konzentrationsentwicklung</a:t>
            </a:r>
          </a:p>
        </c:rich>
      </c:tx>
      <c:layout>
        <c:manualLayout>
          <c:xMode val="edge"/>
          <c:yMode val="edge"/>
          <c:x val="0.32803423544538862"/>
          <c:y val="0.1283273612806305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032224914509"/>
          <c:y val="0.25825262980525798"/>
          <c:w val="0.67686727166879179"/>
          <c:h val="0.58441386123227013"/>
        </c:manualLayout>
      </c:layout>
      <c:scatterChart>
        <c:scatterStyle val="smoothMarker"/>
        <c:varyColors val="0"/>
        <c:ser>
          <c:idx val="0"/>
          <c:order val="0"/>
          <c:marker>
            <c:symbol val="diamond"/>
            <c:size val="5"/>
          </c:marker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913-4B1A-A7F8-C826AEDC29E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913-4B1A-A7F8-C826AEDC29E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8913-4B1A-A7F8-C826AEDC29EE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913-4B1A-A7F8-C826AEDC29EE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913-4B1A-A7F8-C826AEDC29EE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913-4B1A-A7F8-C826AEDC29EE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913-4B1A-A7F8-C826AEDC29EE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913-4B1A-A7F8-C826AEDC29EE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913-4B1A-A7F8-C826AEDC29EE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913-4B1A-A7F8-C826AEDC29EE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913-4B1A-A7F8-C826AEDC29EE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913-4B1A-A7F8-C826AEDC29EE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13-4B1A-A7F8-C826AEDC29EE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13-4B1A-A7F8-C826AEDC29EE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13-4B1A-A7F8-C826AEDC29EE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913-4B1A-A7F8-C826AEDC29EE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13-4B1A-A7F8-C826AEDC29EE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13-4B1A-A7F8-C826AEDC29EE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13-4B1A-A7F8-C826AEDC29EE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trendline>
            <c:trendlineType val="exp"/>
            <c:forward val="5"/>
            <c:dispRSqr val="0"/>
            <c:dispEq val="0"/>
          </c:trendline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Projekt!$E$15:$AK$15</c:f>
              <c:numCache>
                <c:formatCode>#,##0</c:formatCode>
                <c:ptCount val="33"/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90C2-4A2E-82E3-E9F0532F3039}"/>
            </c:ext>
          </c:extLst>
        </c:ser>
        <c:ser>
          <c:idx val="1"/>
          <c:order val="1"/>
          <c:spPr>
            <a:ln>
              <a:prstDash val="sysDot"/>
            </a:ln>
          </c:spPr>
          <c:marker>
            <c:symbol val="none"/>
          </c:marker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Projekt!$E$30:$AK$30</c:f>
              <c:numCache>
                <c:formatCode>General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90C2-4A2E-82E3-E9F0532F30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408576"/>
        <c:axId val="102410112"/>
      </c:scatterChart>
      <c:valAx>
        <c:axId val="102408576"/>
        <c:scaling>
          <c:orientation val="minMax"/>
          <c:max val="2025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de-DE"/>
          </a:p>
        </c:txPr>
        <c:crossAx val="102410112"/>
        <c:crosses val="autoZero"/>
        <c:crossBetween val="midCat"/>
      </c:valAx>
      <c:valAx>
        <c:axId val="102410112"/>
        <c:scaling>
          <c:orientation val="minMax"/>
          <c:max val="500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400"/>
                  <a:t>µg/l</a:t>
                </a:r>
              </a:p>
            </c:rich>
          </c:tx>
          <c:layout>
            <c:manualLayout>
              <c:xMode val="edge"/>
              <c:yMode val="edge"/>
              <c:x val="4.2734865703721946E-2"/>
              <c:y val="0.50776383600915798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102408576"/>
        <c:crosses val="autoZero"/>
        <c:crossBetween val="midCat"/>
        <c:majorUnit val="100"/>
      </c:valAx>
    </c:plotArea>
    <c:plotVisOnly val="1"/>
    <c:dispBlanksAs val="gap"/>
    <c:showDLblsOverMax val="0"/>
  </c:chart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000"/>
            </a:pPr>
            <a:r>
              <a:rPr lang="en-US" sz="1400"/>
              <a:t>Sanierungserfolg </a:t>
            </a:r>
          </a:p>
          <a:p>
            <a:pPr>
              <a:defRPr sz="1000"/>
            </a:pPr>
            <a:r>
              <a:rPr lang="en-US" sz="1400"/>
              <a:t>im  Sanierungsverlauf</a:t>
            </a:r>
          </a:p>
        </c:rich>
      </c:tx>
      <c:layout>
        <c:manualLayout>
          <c:xMode val="edge"/>
          <c:yMode val="edge"/>
          <c:x val="0.40739006294816082"/>
          <c:y val="0.10983485109397186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6762964374972153"/>
          <c:y val="0.27401982041465528"/>
          <c:w val="0.66971761796492446"/>
          <c:h val="0.59829568398807664"/>
        </c:manualLayout>
      </c:layout>
      <c:scatterChart>
        <c:scatterStyle val="smoothMarker"/>
        <c:varyColors val="0"/>
        <c:ser>
          <c:idx val="1"/>
          <c:order val="0"/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square"/>
            <c:size val="5"/>
            <c:spPr>
              <a:noFill/>
              <a:ln>
                <a:noFill/>
              </a:ln>
            </c:spPr>
          </c:marker>
          <c:dLbls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8D1-4521-92CC-EC4D223D283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8D1-4521-92CC-EC4D223D283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8D1-4521-92CC-EC4D223D283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8D1-4521-92CC-EC4D223D283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8D1-4521-92CC-EC4D223D283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8D1-4521-92CC-EC4D223D283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8D1-4521-92CC-EC4D223D283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8D1-4521-92CC-EC4D223D283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8D1-4521-92CC-EC4D223D2831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8D1-4521-92CC-EC4D223D2831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8D1-4521-92CC-EC4D223D2831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8D1-4521-92CC-EC4D223D2831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8D1-4521-92CC-EC4D223D2831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8D1-4521-92CC-EC4D223D2831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D1-4521-92CC-EC4D223D2831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8D1-4521-92CC-EC4D223D2831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D1-4521-92CC-EC4D223D2831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Projekt!$E$35:$AK$35</c:f>
              <c:numCache>
                <c:formatCode>#,##0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0AE-42B4-8D49-94512370FC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244352"/>
        <c:axId val="102245888"/>
      </c:scatterChart>
      <c:valAx>
        <c:axId val="102244352"/>
        <c:scaling>
          <c:orientation val="minMax"/>
          <c:max val="2020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245888"/>
        <c:crosses val="autoZero"/>
        <c:crossBetween val="midCat"/>
      </c:valAx>
      <c:valAx>
        <c:axId val="102245888"/>
        <c:scaling>
          <c:orientation val="minMax"/>
          <c:max val="100"/>
          <c:min val="7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400"/>
                  <a:t>%</a:t>
                </a:r>
              </a:p>
            </c:rich>
          </c:tx>
          <c:layout>
            <c:manualLayout>
              <c:xMode val="edge"/>
              <c:yMode val="edge"/>
              <c:x val="6.6209542475579822E-2"/>
              <c:y val="0.54022965980487769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102244352"/>
        <c:crosses val="autoZero"/>
        <c:crossBetween val="midCat"/>
      </c:valAx>
    </c:plotArea>
    <c:plotVisOnly val="1"/>
    <c:dispBlanksAs val="gap"/>
    <c:showDLblsOverMax val="0"/>
  </c:chart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/>
            </a:pPr>
            <a:r>
              <a:rPr lang="en-US" sz="1400"/>
              <a:t>Austragsmenge (jährlich)</a:t>
            </a:r>
            <a:br>
              <a:rPr lang="en-US" sz="1400"/>
            </a:br>
            <a:r>
              <a:rPr lang="en-US" sz="1400"/>
              <a:t> im Sanierungsverlauf</a:t>
            </a:r>
          </a:p>
        </c:rich>
      </c:tx>
      <c:layout>
        <c:manualLayout>
          <c:xMode val="edge"/>
          <c:yMode val="edge"/>
          <c:x val="0.41552032316934834"/>
          <c:y val="0.1006974680874976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8005810549672044"/>
          <c:y val="0.23151666019296488"/>
          <c:w val="0.64488619678383063"/>
          <c:h val="0.62987326754181394"/>
        </c:manualLayout>
      </c:layout>
      <c:scatterChart>
        <c:scatterStyle val="smoothMarker"/>
        <c:varyColors val="0"/>
        <c:ser>
          <c:idx val="2"/>
          <c:order val="0"/>
          <c:spPr>
            <a:ln w="19050">
              <a:solidFill>
                <a:srgbClr val="9A0000"/>
              </a:solidFill>
              <a:prstDash val="sysDash"/>
            </a:ln>
          </c:spPr>
          <c:marker>
            <c:spPr>
              <a:noFill/>
              <a:ln>
                <a:noFill/>
              </a:ln>
            </c:spPr>
          </c:marker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AF-4862-9600-460AB451C1E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AF-4862-9600-460AB451C1E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AF-4862-9600-460AB451C1E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AF-4862-9600-460AB451C1E3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AF-4862-9600-460AB451C1E3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AF-4862-9600-460AB451C1E3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AF-4862-9600-460AB451C1E3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AF-4862-9600-460AB451C1E3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AF-4862-9600-460AB451C1E3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AF-4862-9600-460AB451C1E3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AF-4862-9600-460AB451C1E3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AF-4862-9600-460AB451C1E3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AF-4862-9600-460AB451C1E3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AF-4862-9600-460AB451C1E3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AF-4862-9600-460AB451C1E3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AF-4862-9600-460AB451C1E3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AF-4862-9600-460AB451C1E3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AF-4862-9600-460AB451C1E3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AF-4862-9600-460AB451C1E3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Projekt!$E$36:$AK$36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1AF-4C04-8E9E-E48C013AFA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257408"/>
        <c:axId val="102259328"/>
      </c:scatterChart>
      <c:valAx>
        <c:axId val="102257408"/>
        <c:scaling>
          <c:orientation val="minMax"/>
          <c:max val="2020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259328"/>
        <c:crosses val="autoZero"/>
        <c:crossBetween val="midCat"/>
      </c:valAx>
      <c:valAx>
        <c:axId val="102259328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900"/>
                </a:pPr>
                <a:r>
                  <a:rPr lang="en-US" sz="1400"/>
                  <a:t>kg/a</a:t>
                </a:r>
              </a:p>
            </c:rich>
          </c:tx>
          <c:layout>
            <c:manualLayout>
              <c:xMode val="edge"/>
              <c:yMode val="edge"/>
              <c:x val="6.6800392807052578E-2"/>
              <c:y val="0.51003323278577373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257408"/>
        <c:crosses val="autoZero"/>
        <c:crossBetween val="midCat"/>
      </c:valAx>
    </c:plotArea>
    <c:plotVisOnly val="1"/>
    <c:dispBlanksAs val="gap"/>
    <c:showDLblsOverMax val="0"/>
  </c:chart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000"/>
            </a:pPr>
            <a:r>
              <a:rPr lang="en-US" sz="1400"/>
              <a:t>Austragsmenge (jährlich) </a:t>
            </a:r>
            <a:br>
              <a:rPr lang="en-US" sz="1400"/>
            </a:br>
            <a:r>
              <a:rPr lang="en-US" sz="1400"/>
              <a:t>- Prognose -</a:t>
            </a:r>
          </a:p>
        </c:rich>
      </c:tx>
      <c:layout>
        <c:manualLayout>
          <c:xMode val="edge"/>
          <c:yMode val="edge"/>
          <c:x val="0.36476706720860486"/>
          <c:y val="7.904548994030291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507756299535767"/>
          <c:y val="0.22977537678535562"/>
          <c:w val="0.6867216152536858"/>
          <c:h val="0.59757962276324395"/>
        </c:manualLayout>
      </c:layout>
      <c:scatterChart>
        <c:scatterStyle val="smoothMarker"/>
        <c:varyColors val="0"/>
        <c:ser>
          <c:idx val="2"/>
          <c:order val="0"/>
          <c:spPr>
            <a:ln>
              <a:solidFill>
                <a:srgbClr val="9A0000"/>
              </a:solidFill>
              <a:prstDash val="sysDash"/>
            </a:ln>
          </c:spPr>
          <c:marker>
            <c:spPr>
              <a:noFill/>
              <a:ln>
                <a:noFill/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1-4C91-977D-6F820EACF27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1-4C91-977D-6F820EACF27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1-4C91-977D-6F820EACF27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1-4C91-977D-6F820EACF27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891-4C91-977D-6F820EACF27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891-4C91-977D-6F820EACF27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891-4C91-977D-6F820EACF27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891-4C91-977D-6F820EACF27A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891-4C91-977D-6F820EACF27A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891-4C91-977D-6F820EACF27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891-4C91-977D-6F820EACF27A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891-4C91-977D-6F820EACF27A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891-4C91-977D-6F820EACF27A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891-4C91-977D-6F820EACF27A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trendline>
            <c:trendlineType val="exp"/>
            <c:forward val="5"/>
            <c:dispRSqr val="0"/>
            <c:dispEq val="0"/>
          </c:trendline>
          <c:xVal>
            <c:numRef>
              <c:f>Projekt!$O$14:$AK$14</c:f>
              <c:numCache>
                <c:formatCode>General</c:formatCode>
                <c:ptCount val="23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  <c:pt idx="15">
                  <c:v>2013</c:v>
                </c:pt>
                <c:pt idx="16">
                  <c:v>2014</c:v>
                </c:pt>
                <c:pt idx="17">
                  <c:v>2015</c:v>
                </c:pt>
                <c:pt idx="18">
                  <c:v>2016</c:v>
                </c:pt>
                <c:pt idx="19">
                  <c:v>2017</c:v>
                </c:pt>
                <c:pt idx="20">
                  <c:v>2018</c:v>
                </c:pt>
                <c:pt idx="21">
                  <c:v>2019</c:v>
                </c:pt>
                <c:pt idx="22">
                  <c:v>2020</c:v>
                </c:pt>
              </c:numCache>
            </c:numRef>
          </c:xVal>
          <c:yVal>
            <c:numRef>
              <c:f>Projekt!$O$36:$AK$36</c:f>
              <c:numCache>
                <c:formatCode>0.0</c:formatCode>
                <c:ptCount val="2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EDA-4739-8C06-651205696EED}"/>
            </c:ext>
          </c:extLst>
        </c:ser>
        <c:ser>
          <c:idx val="0"/>
          <c:order val="1"/>
          <c:marker>
            <c:symbol val="none"/>
          </c:marker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Projekt!$E$31:$AK$31</c:f>
              <c:numCache>
                <c:formatCode>#,##0.00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AEDA-4739-8C06-651205696E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352384"/>
        <c:axId val="102353920"/>
      </c:scatterChart>
      <c:valAx>
        <c:axId val="102352384"/>
        <c:scaling>
          <c:orientation val="minMax"/>
          <c:max val="2025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2353920"/>
        <c:crosses val="autoZero"/>
        <c:crossBetween val="midCat"/>
      </c:valAx>
      <c:valAx>
        <c:axId val="10235392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900"/>
                </a:pPr>
                <a:r>
                  <a:rPr lang="en-US" sz="1400"/>
                  <a:t>kg/a</a:t>
                </a:r>
              </a:p>
            </c:rich>
          </c:tx>
          <c:layout>
            <c:manualLayout>
              <c:xMode val="edge"/>
              <c:yMode val="edge"/>
              <c:x val="5.8746834171710796E-2"/>
              <c:y val="0.4943399076999197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352384"/>
        <c:crosses val="autoZero"/>
        <c:crossBetween val="midCat"/>
      </c:valAx>
    </c:plotArea>
    <c:plotVisOnly val="1"/>
    <c:dispBlanksAs val="gap"/>
    <c:showDLblsOverMax val="0"/>
  </c:chart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 sz="1000"/>
            </a:pPr>
            <a:r>
              <a:rPr lang="en-US" sz="1400"/>
              <a:t>Austragsmenge (kumulativ) </a:t>
            </a:r>
            <a:br>
              <a:rPr lang="en-US" sz="1400"/>
            </a:br>
            <a:r>
              <a:rPr lang="en-US" sz="1400"/>
              <a:t>- Prognose - </a:t>
            </a:r>
          </a:p>
        </c:rich>
      </c:tx>
      <c:layout>
        <c:manualLayout>
          <c:xMode val="edge"/>
          <c:yMode val="edge"/>
          <c:x val="0.39025033304777912"/>
          <c:y val="8.42063618482728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922850071269909"/>
          <c:y val="0.21711422306617631"/>
          <c:w val="0.65480432447718506"/>
          <c:h val="0.5354454841802847"/>
        </c:manualLayout>
      </c:layout>
      <c:scatterChart>
        <c:scatterStyle val="smoothMarker"/>
        <c:varyColors val="0"/>
        <c:ser>
          <c:idx val="3"/>
          <c:order val="0"/>
          <c:spPr>
            <a:ln>
              <a:solidFill>
                <a:srgbClr val="478F93"/>
              </a:solidFill>
            </a:ln>
          </c:spPr>
          <c:marker>
            <c:spPr>
              <a:noFill/>
              <a:ln>
                <a:noFill/>
              </a:ln>
            </c:spPr>
          </c:marker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44-4BAA-8441-AD810A286541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144-4BAA-8441-AD810A286541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44-4BAA-8441-AD810A28654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44-4BAA-8441-AD810A28654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20-4044-B0EE-7C43DFA86924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20-4044-B0EE-7C43DFA86924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20-4044-B0EE-7C43DFA86924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20-4044-B0EE-7C43DFA86924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20-4044-B0EE-7C43DFA86924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20-4044-B0EE-7C43DFA86924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20-4044-B0EE-7C43DFA86924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20-4044-B0EE-7C43DFA86924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20-4044-B0EE-7C43DFA86924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F20-4044-B0EE-7C43DFA86924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F20-4044-B0EE-7C43DFA86924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F20-4044-B0EE-7C43DFA86924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F20-4044-B0EE-7C43DFA86924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F20-4044-B0EE-7C43DFA86924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F20-4044-B0EE-7C43DFA86924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F20-4044-B0EE-7C43DFA86924}"/>
                </c:ext>
              </c:extLst>
            </c:dLbl>
            <c:spPr>
              <a:solidFill>
                <a:sysClr val="window" lastClr="FFFFFF"/>
              </a:solidFill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/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trendline>
            <c:trendlineType val="log"/>
            <c:dispRSqr val="0"/>
            <c:dispEq val="0"/>
          </c:trendline>
          <c:trendline>
            <c:trendlineType val="log"/>
            <c:forward val="10"/>
            <c:dispRSqr val="0"/>
            <c:dispEq val="0"/>
          </c:trendline>
          <c:xVal>
            <c:numRef>
              <c:f>Projekt!$E$29:$AK$29</c:f>
              <c:numCache>
                <c:formatCode>General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xVal>
          <c:yVal>
            <c:numRef>
              <c:f>Projekt!$E$37:$AK$37</c:f>
              <c:numCache>
                <c:formatCode>0.0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73FC-464D-990B-4A388CDBCA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2423168"/>
        <c:axId val="102843136"/>
      </c:scatterChart>
      <c:valAx>
        <c:axId val="102423168"/>
        <c:scaling>
          <c:orientation val="minMax"/>
          <c:max val="30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 sz="1200" b="0"/>
                  <a:t>Sanierungsjahre</a:t>
                </a:r>
              </a:p>
            </c:rich>
          </c:tx>
          <c:layout>
            <c:manualLayout>
              <c:xMode val="edge"/>
              <c:yMode val="edge"/>
              <c:x val="0.44229888569101172"/>
              <c:y val="0.8409933221211833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02843136"/>
        <c:crosses val="autoZero"/>
        <c:crossBetween val="midCat"/>
      </c:valAx>
      <c:valAx>
        <c:axId val="10284313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400"/>
                  <a:t>kg</a:t>
                </a:r>
              </a:p>
            </c:rich>
          </c:tx>
          <c:layout>
            <c:manualLayout>
              <c:xMode val="edge"/>
              <c:yMode val="edge"/>
              <c:x val="6.5186638907381064E-2"/>
              <c:y val="0.49189916300814579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crossAx val="102423168"/>
        <c:crosses val="autoZero"/>
        <c:crossBetween val="midCat"/>
      </c:valAx>
    </c:plotArea>
    <c:plotVisOnly val="1"/>
    <c:dispBlanksAs val="gap"/>
    <c:showDLblsOverMax val="0"/>
  </c:chart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rotection>
    <c:chartObject val="0"/>
    <c:data val="0"/>
    <c:formatting val="0"/>
    <c:selection val="0"/>
    <c:userInterface val="0"/>
  </c:protection>
  <c:chart>
    <c:title>
      <c:tx>
        <c:rich>
          <a:bodyPr/>
          <a:lstStyle/>
          <a:p>
            <a:pPr>
              <a:defRPr/>
            </a:pPr>
            <a:r>
              <a:rPr lang="en-US" sz="1400"/>
              <a:t>Gesamtkosten pro kg Schadstoff</a:t>
            </a:r>
          </a:p>
          <a:p>
            <a:pPr>
              <a:defRPr/>
            </a:pPr>
            <a:r>
              <a:rPr lang="en-US" sz="1400"/>
              <a:t>im Sanierungsverlauf</a:t>
            </a:r>
          </a:p>
        </c:rich>
      </c:tx>
      <c:layout>
        <c:manualLayout>
          <c:xMode val="edge"/>
          <c:yMode val="edge"/>
          <c:x val="0.3051901082786902"/>
          <c:y val="7.23451667242013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924248607639672"/>
          <c:y val="0.21083799850225507"/>
          <c:w val="0.57149952463356113"/>
          <c:h val="0.59736607277138742"/>
        </c:manualLayout>
      </c:layout>
      <c:scatterChart>
        <c:scatterStyle val="smoothMarker"/>
        <c:varyColors val="0"/>
        <c:ser>
          <c:idx val="7"/>
          <c:order val="0"/>
          <c:spPr>
            <a:ln>
              <a:solidFill>
                <a:srgbClr val="9A0000"/>
              </a:solidFill>
            </a:ln>
          </c:spPr>
          <c:marker>
            <c:symbol val="diamond"/>
            <c:size val="6"/>
            <c:spPr>
              <a:noFill/>
              <a:ln>
                <a:noFill/>
              </a:ln>
            </c:spPr>
          </c:marker>
          <c:xVal>
            <c:numRef>
              <c:f>Projekt!$E$14:$AK$14</c:f>
              <c:numCache>
                <c:formatCode>General</c:formatCode>
                <c:ptCount val="33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  <c:pt idx="27">
                  <c:v>2015</c:v>
                </c:pt>
                <c:pt idx="28">
                  <c:v>2016</c:v>
                </c:pt>
                <c:pt idx="29">
                  <c:v>2017</c:v>
                </c:pt>
                <c:pt idx="30">
                  <c:v>2018</c:v>
                </c:pt>
                <c:pt idx="31">
                  <c:v>2019</c:v>
                </c:pt>
                <c:pt idx="32">
                  <c:v>2020</c:v>
                </c:pt>
              </c:numCache>
            </c:numRef>
          </c:xVal>
          <c:yVal>
            <c:numRef>
              <c:f>Projekt!$E$39:$AK$39</c:f>
              <c:numCache>
                <c:formatCode>#,##0</c:formatCode>
                <c:ptCount val="33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7455-490F-8754-37AAE13D472F}"/>
            </c:ext>
          </c:extLst>
        </c:ser>
        <c:ser>
          <c:idx val="0"/>
          <c:order val="1"/>
          <c:spPr>
            <a:ln w="22225" cmpd="sng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2"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56-48A5-9158-1C80970F3F9E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Projekt!$E$34:$AK$34</c:f>
              <c:numCache>
                <c:formatCode>#,##0</c:formatCode>
                <c:ptCount val="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7455-490F-8754-37AAE13D472F}"/>
            </c:ext>
          </c:extLst>
        </c:ser>
        <c:ser>
          <c:idx val="1"/>
          <c:order val="2"/>
          <c:spPr>
            <a:ln w="19050">
              <a:solidFill>
                <a:srgbClr val="4BACC6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24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56-48A5-9158-1C80970F3F9E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Projekt!$E$42:$AK$42</c:f>
              <c:numCache>
                <c:formatCode>#,##0</c:formatCode>
                <c:ptCount val="33"/>
                <c:pt idx="0">
                  <c:v>6500</c:v>
                </c:pt>
                <c:pt idx="1">
                  <c:v>6500</c:v>
                </c:pt>
                <c:pt idx="2">
                  <c:v>6500</c:v>
                </c:pt>
                <c:pt idx="3">
                  <c:v>6500</c:v>
                </c:pt>
                <c:pt idx="4">
                  <c:v>6500</c:v>
                </c:pt>
                <c:pt idx="5">
                  <c:v>6500</c:v>
                </c:pt>
                <c:pt idx="6">
                  <c:v>6500</c:v>
                </c:pt>
                <c:pt idx="7">
                  <c:v>6500</c:v>
                </c:pt>
                <c:pt idx="8">
                  <c:v>6500</c:v>
                </c:pt>
                <c:pt idx="9">
                  <c:v>6500</c:v>
                </c:pt>
                <c:pt idx="10">
                  <c:v>6500</c:v>
                </c:pt>
                <c:pt idx="11">
                  <c:v>6500</c:v>
                </c:pt>
                <c:pt idx="12">
                  <c:v>6500</c:v>
                </c:pt>
                <c:pt idx="13">
                  <c:v>6500</c:v>
                </c:pt>
                <c:pt idx="14">
                  <c:v>6500</c:v>
                </c:pt>
                <c:pt idx="15">
                  <c:v>6500</c:v>
                </c:pt>
                <c:pt idx="16">
                  <c:v>6500</c:v>
                </c:pt>
                <c:pt idx="17">
                  <c:v>6500</c:v>
                </c:pt>
                <c:pt idx="18">
                  <c:v>6500</c:v>
                </c:pt>
                <c:pt idx="19">
                  <c:v>6500</c:v>
                </c:pt>
                <c:pt idx="20">
                  <c:v>6500</c:v>
                </c:pt>
                <c:pt idx="21">
                  <c:v>6500</c:v>
                </c:pt>
                <c:pt idx="22">
                  <c:v>6500</c:v>
                </c:pt>
                <c:pt idx="23">
                  <c:v>6500</c:v>
                </c:pt>
                <c:pt idx="24">
                  <c:v>6500</c:v>
                </c:pt>
                <c:pt idx="25">
                  <c:v>6500</c:v>
                </c:pt>
                <c:pt idx="26">
                  <c:v>6500</c:v>
                </c:pt>
                <c:pt idx="27">
                  <c:v>6500</c:v>
                </c:pt>
                <c:pt idx="28">
                  <c:v>6500</c:v>
                </c:pt>
                <c:pt idx="29">
                  <c:v>6500</c:v>
                </c:pt>
                <c:pt idx="30">
                  <c:v>6500</c:v>
                </c:pt>
                <c:pt idx="31">
                  <c:v>6500</c:v>
                </c:pt>
                <c:pt idx="32">
                  <c:v>6500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7455-490F-8754-37AAE13D472F}"/>
            </c:ext>
          </c:extLst>
        </c:ser>
        <c:ser>
          <c:idx val="2"/>
          <c:order val="3"/>
          <c:spPr>
            <a:ln w="19050">
              <a:solidFill>
                <a:schemeClr val="accent6">
                  <a:lumMod val="75000"/>
                </a:schemeClr>
              </a:solidFill>
              <a:prstDash val="sysDot"/>
            </a:ln>
          </c:spPr>
          <c:marker>
            <c:symbol val="none"/>
          </c:marker>
          <c:dLbls>
            <c:dLbl>
              <c:idx val="24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456-48A5-9158-1C80970F3F9E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65000"/>
                    <a:lumOff val="35000"/>
                  </a:sysClr>
                </a:solidFill>
              </a:ln>
              <a:effectLst/>
            </c:spPr>
            <c:dLblPos val="b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</c:ext>
            </c:extLst>
          </c:dLbls>
          <c:xVal>
            <c:numRef>
              <c:f>Projekt!$J$14:$AK$14</c:f>
              <c:numCache>
                <c:formatCode>General</c:formatCode>
                <c:ptCount val="28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  <c:pt idx="25">
                  <c:v>2018</c:v>
                </c:pt>
                <c:pt idx="26">
                  <c:v>2019</c:v>
                </c:pt>
                <c:pt idx="27">
                  <c:v>2020</c:v>
                </c:pt>
              </c:numCache>
            </c:numRef>
          </c:xVal>
          <c:yVal>
            <c:numRef>
              <c:f>Projekt!$E$43:$AK$43</c:f>
              <c:numCache>
                <c:formatCode>#,##0</c:formatCode>
                <c:ptCount val="33"/>
                <c:pt idx="0">
                  <c:v>3500</c:v>
                </c:pt>
                <c:pt idx="1">
                  <c:v>3500</c:v>
                </c:pt>
                <c:pt idx="2">
                  <c:v>3500</c:v>
                </c:pt>
                <c:pt idx="3">
                  <c:v>3500</c:v>
                </c:pt>
                <c:pt idx="4">
                  <c:v>3500</c:v>
                </c:pt>
                <c:pt idx="5">
                  <c:v>3500</c:v>
                </c:pt>
                <c:pt idx="6">
                  <c:v>3500</c:v>
                </c:pt>
                <c:pt idx="7">
                  <c:v>3500</c:v>
                </c:pt>
                <c:pt idx="8">
                  <c:v>3500</c:v>
                </c:pt>
                <c:pt idx="9">
                  <c:v>3500</c:v>
                </c:pt>
                <c:pt idx="10">
                  <c:v>3500</c:v>
                </c:pt>
                <c:pt idx="11">
                  <c:v>3500</c:v>
                </c:pt>
                <c:pt idx="12">
                  <c:v>3500</c:v>
                </c:pt>
                <c:pt idx="13">
                  <c:v>3500</c:v>
                </c:pt>
                <c:pt idx="14">
                  <c:v>3500</c:v>
                </c:pt>
                <c:pt idx="15">
                  <c:v>3500</c:v>
                </c:pt>
                <c:pt idx="16">
                  <c:v>3500</c:v>
                </c:pt>
                <c:pt idx="17">
                  <c:v>3500</c:v>
                </c:pt>
                <c:pt idx="18">
                  <c:v>3500</c:v>
                </c:pt>
                <c:pt idx="19">
                  <c:v>3500</c:v>
                </c:pt>
                <c:pt idx="20">
                  <c:v>3500</c:v>
                </c:pt>
                <c:pt idx="21">
                  <c:v>3500</c:v>
                </c:pt>
                <c:pt idx="22">
                  <c:v>3500</c:v>
                </c:pt>
                <c:pt idx="23">
                  <c:v>3500</c:v>
                </c:pt>
                <c:pt idx="24">
                  <c:v>3500</c:v>
                </c:pt>
                <c:pt idx="25">
                  <c:v>3500</c:v>
                </c:pt>
                <c:pt idx="26">
                  <c:v>3500</c:v>
                </c:pt>
                <c:pt idx="27">
                  <c:v>3500</c:v>
                </c:pt>
                <c:pt idx="28">
                  <c:v>3500</c:v>
                </c:pt>
                <c:pt idx="29">
                  <c:v>3500</c:v>
                </c:pt>
                <c:pt idx="30">
                  <c:v>3500</c:v>
                </c:pt>
                <c:pt idx="31">
                  <c:v>3500</c:v>
                </c:pt>
                <c:pt idx="32">
                  <c:v>3500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7455-490F-8754-37AAE13D47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0844288"/>
        <c:axId val="100845824"/>
      </c:scatterChart>
      <c:valAx>
        <c:axId val="100844288"/>
        <c:scaling>
          <c:orientation val="minMax"/>
          <c:max val="2020"/>
          <c:min val="1990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0845824"/>
        <c:crosses val="autoZero"/>
        <c:crossBetween val="midCat"/>
      </c:valAx>
      <c:valAx>
        <c:axId val="100845824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400"/>
                  <a:t>€/kg</a:t>
                </a:r>
              </a:p>
            </c:rich>
          </c:tx>
          <c:layout>
            <c:manualLayout>
              <c:xMode val="edge"/>
              <c:yMode val="edge"/>
              <c:x val="2.0411074213139032E-2"/>
              <c:y val="0.47797935843996986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100844288"/>
        <c:crosses val="autoZero"/>
        <c:crossBetween val="midCat"/>
      </c:valAx>
    </c:plotArea>
    <c:plotVisOnly val="1"/>
    <c:dispBlanksAs val="gap"/>
    <c:showDLblsOverMax val="0"/>
  </c:chart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9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chart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Diagramm4"/>
  <sheetViews>
    <sheetView zoomScale="96" workbookViewId="0" zoomToFit="1"/>
  </sheetViews>
  <sheetProtection algorithmName="SHA-512" hashValue="/AVfacylBJdJFdTzNCcor7Pnau7Aw8kPo8UZUH23xqugYAhnDZI+0j3RXFi6/RclE4WKcs1j5dFTA9+L5R8PNg==" saltValue="BTIx1Ekl7eRQcXEGUdPYEg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 codeName="Diagramm5"/>
  <sheetViews>
    <sheetView zoomScale="101" workbookViewId="0" zoomToFit="1"/>
  </sheetViews>
  <sheetProtection algorithmName="SHA-512" hashValue="ddjBScmS6iWSPQObeEsV1Dc5bZYHNK+bDaUIEcXLEfwzUqDHtt9+l8yLjJZY3d4FyFCfWZZf39sCoEZSBI6/yA==" saltValue="qqsXvD6OOzweJTIt/Z76PA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 codeName="Diagramm6"/>
  <sheetViews>
    <sheetView zoomScale="101" workbookViewId="0" zoomToFit="1"/>
  </sheetViews>
  <sheetProtection algorithmName="SHA-512" hashValue="ISCa/6km0prbijUd2aGq/nU1R7gtuem3QocUQ4wLJgBrjb38w4hPUdsUQW3TDo/nFv8nrD3q/Um/v7/Rble3Og==" saltValue="2FoTtsciFZQeXAT9/S/bgw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 codeName="Diagramm7"/>
  <sheetViews>
    <sheetView zoomScale="101" workbookViewId="0" zoomToFit="1"/>
  </sheetViews>
  <sheetProtection algorithmName="SHA-512" hashValue="yKjEfYu2n1syx0d6TAEVi7xrcue2tG58uS8bZ6BftkRAm+Lk3CCUuib3W7UjTf5hZSW08H0wAQgRZhZFS5pK5w==" saltValue="4ZYKjcOAVZQJX9GMqix7GQ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 codeName="Diagramm8"/>
  <sheetViews>
    <sheetView zoomScale="101" workbookViewId="0" zoomToFit="1"/>
  </sheetViews>
  <sheetProtection algorithmName="SHA-512" hashValue="sfVJfaa7rKGodeb2moZrcfojbFdO2RZtIRQmerJo7dM55J33Id6SWc2NyStw/xpGHZVNSffq8KJGmu0R0QL1SA==" saltValue="g4O65Ulf0qy5NtTszrajjA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>
  <sheetPr codeName="Diagramm9"/>
  <sheetViews>
    <sheetView zoomScale="101" workbookViewId="0" zoomToFit="1"/>
  </sheetViews>
  <sheetProtection algorithmName="SHA-512" hashValue="RzAJzAPK77g4Sr1fvtfVDI8Jlnd4eHRgQP1coFLrlugE6EMW08eGvk2K2AGWX7P8WeBn8oVZvZCLWYkohg74fw==" saltValue="cNQUKo4qhJXZ4ZKn+TDAnA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>
  <sheetPr codeName="Diagramm10"/>
  <sheetViews>
    <sheetView zoomScale="101" workbookViewId="0" zoomToFit="1"/>
  </sheetViews>
  <sheetProtection algorithmName="SHA-512" hashValue="ODA//oEDUBclbSbtlCzbn6tY8PUZqmtfIB7BAnSX8kKPBoSrfMNU4+5o5S5e7Q7MczKHIp3l9mm+TCxivqPTag==" saltValue="YgCHeU96amwHmTZE+EHlxg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>
  <sheetPr codeName="Diagramm11"/>
  <sheetViews>
    <sheetView workbookViewId="0" zoomToFit="1"/>
  </sheetViews>
  <sheetProtection algorithmName="SHA-512" hashValue="nSPDbTP00HO4Dy8CeaVjwwkMpbdaj+QWimBfsGvCkbsYjW1eZDMeW8g8vspjaflHcBog4jjaESSWSpQWmiSBJw==" saltValue="VNusBbuikhhk7whl9Xo4fw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hartsheets/sheet9.xml><?xml version="1.0" encoding="utf-8"?>
<chartsheet xmlns="http://schemas.openxmlformats.org/spreadsheetml/2006/main" xmlns:r="http://schemas.openxmlformats.org/officeDocument/2006/relationships">
  <sheetPr codeName="Diagramm12"/>
  <sheetViews>
    <sheetView zoomScale="101" workbookViewId="0" zoomToFit="1"/>
  </sheetViews>
  <sheetProtection algorithmName="SHA-512" hashValue="r/Nq8ATnI5c+UFhAfRF6SvBPKZn5s+hRnJR2XcoOy0s8671NKQdtrjGFX6utq6oP2IrihyTKzqhevMnuvg977w==" saltValue="dFAXpQ5tq71dba9PQpt6YQ==" spinCount="100000" content="1" object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&amp;L&amp;A&amp;C&amp;F&amp;R&amp;D</oddFooter>
  </headerFooter>
  <drawing r:id="rId2"/>
</chartsheet>
</file>

<file path=xl/ctrlProps/ctrlProp1.xml><?xml version="1.0" encoding="utf-8"?>
<formControlPr xmlns="http://schemas.microsoft.com/office/spreadsheetml/2009/9/main" objectType="CheckBox" fmlaLink="$J$9" lockText="1" noThreeD="1"/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3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4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5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6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17318</xdr:colOff>
      <xdr:row>66</xdr:row>
      <xdr:rowOff>2597</xdr:rowOff>
    </xdr:from>
    <xdr:to>
      <xdr:col>30</xdr:col>
      <xdr:colOff>152400</xdr:colOff>
      <xdr:row>79</xdr:row>
      <xdr:rowOff>14666</xdr:rowOff>
    </xdr:to>
    <xdr:graphicFrame macro="">
      <xdr:nvGraphicFramePr>
        <xdr:cNvPr id="12" name="Diagramm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138545</xdr:colOff>
      <xdr:row>82</xdr:row>
      <xdr:rowOff>51953</xdr:rowOff>
    </xdr:from>
    <xdr:to>
      <xdr:col>4</xdr:col>
      <xdr:colOff>157363</xdr:colOff>
      <xdr:row>95</xdr:row>
      <xdr:rowOff>64021</xdr:rowOff>
    </xdr:to>
    <xdr:graphicFrame macro="">
      <xdr:nvGraphicFramePr>
        <xdr:cNvPr id="14" name="Diagramm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167123</xdr:colOff>
      <xdr:row>46</xdr:row>
      <xdr:rowOff>0</xdr:rowOff>
    </xdr:from>
    <xdr:to>
      <xdr:col>30</xdr:col>
      <xdr:colOff>84666</xdr:colOff>
      <xdr:row>62</xdr:row>
      <xdr:rowOff>10160</xdr:rowOff>
    </xdr:to>
    <xdr:graphicFrame macro="">
      <xdr:nvGraphicFramePr>
        <xdr:cNvPr id="17" name="Diagramm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245226</xdr:colOff>
      <xdr:row>100</xdr:row>
      <xdr:rowOff>69271</xdr:rowOff>
    </xdr:from>
    <xdr:to>
      <xdr:col>17</xdr:col>
      <xdr:colOff>281362</xdr:colOff>
      <xdr:row>113</xdr:row>
      <xdr:rowOff>81339</xdr:rowOff>
    </xdr:to>
    <xdr:graphicFrame macro="">
      <xdr:nvGraphicFramePr>
        <xdr:cNvPr id="19" name="Diagramm 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218324</xdr:colOff>
      <xdr:row>65</xdr:row>
      <xdr:rowOff>122148</xdr:rowOff>
    </xdr:from>
    <xdr:to>
      <xdr:col>4</xdr:col>
      <xdr:colOff>237142</xdr:colOff>
      <xdr:row>78</xdr:row>
      <xdr:rowOff>134217</xdr:rowOff>
    </xdr:to>
    <xdr:graphicFrame macro="">
      <xdr:nvGraphicFramePr>
        <xdr:cNvPr id="21" name="Diagramm 20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216476</xdr:colOff>
      <xdr:row>82</xdr:row>
      <xdr:rowOff>48488</xdr:rowOff>
    </xdr:from>
    <xdr:to>
      <xdr:col>17</xdr:col>
      <xdr:colOff>252612</xdr:colOff>
      <xdr:row>95</xdr:row>
      <xdr:rowOff>60556</xdr:rowOff>
    </xdr:to>
    <xdr:graphicFrame macro="">
      <xdr:nvGraphicFramePr>
        <xdr:cNvPr id="23" name="Diagramm 2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168785</xdr:colOff>
      <xdr:row>65</xdr:row>
      <xdr:rowOff>123401</xdr:rowOff>
    </xdr:from>
    <xdr:to>
      <xdr:col>17</xdr:col>
      <xdr:colOff>204921</xdr:colOff>
      <xdr:row>78</xdr:row>
      <xdr:rowOff>135470</xdr:rowOff>
    </xdr:to>
    <xdr:graphicFrame macro="">
      <xdr:nvGraphicFramePr>
        <xdr:cNvPr id="24" name="Diagramm 2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10</xdr:col>
      <xdr:colOff>212090</xdr:colOff>
      <xdr:row>96</xdr:row>
      <xdr:rowOff>106680</xdr:rowOff>
    </xdr:from>
    <xdr:to>
      <xdr:col>11</xdr:col>
      <xdr:colOff>299720</xdr:colOff>
      <xdr:row>96</xdr:row>
      <xdr:rowOff>106680</xdr:rowOff>
    </xdr:to>
    <xdr:cxnSp macro="">
      <xdr:nvCxnSpPr>
        <xdr:cNvPr id="28" name="Gerade Verbindung 27"/>
        <xdr:cNvCxnSpPr/>
      </xdr:nvCxnSpPr>
      <xdr:spPr>
        <a:xfrm>
          <a:off x="4844704" y="14281612"/>
          <a:ext cx="408016" cy="0"/>
        </a:xfrm>
        <a:prstGeom prst="line">
          <a:avLst/>
        </a:prstGeom>
        <a:ln w="19050">
          <a:solidFill>
            <a:srgbClr val="0070C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120015</xdr:colOff>
      <xdr:row>79</xdr:row>
      <xdr:rowOff>95885</xdr:rowOff>
    </xdr:from>
    <xdr:to>
      <xdr:col>11</xdr:col>
      <xdr:colOff>249555</xdr:colOff>
      <xdr:row>79</xdr:row>
      <xdr:rowOff>95885</xdr:rowOff>
    </xdr:to>
    <xdr:cxnSp macro="">
      <xdr:nvCxnSpPr>
        <xdr:cNvPr id="29" name="Gerade Verbindung 28"/>
        <xdr:cNvCxnSpPr/>
      </xdr:nvCxnSpPr>
      <xdr:spPr>
        <a:xfrm>
          <a:off x="3791470" y="11681749"/>
          <a:ext cx="449926" cy="0"/>
        </a:xfrm>
        <a:prstGeom prst="line">
          <a:avLst/>
        </a:prstGeom>
        <a:ln w="19050">
          <a:solidFill>
            <a:srgbClr val="C00000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77931</xdr:colOff>
      <xdr:row>82</xdr:row>
      <xdr:rowOff>70041</xdr:rowOff>
    </xdr:from>
    <xdr:to>
      <xdr:col>30</xdr:col>
      <xdr:colOff>177800</xdr:colOff>
      <xdr:row>95</xdr:row>
      <xdr:rowOff>82109</xdr:rowOff>
    </xdr:to>
    <xdr:graphicFrame macro="">
      <xdr:nvGraphicFramePr>
        <xdr:cNvPr id="32" name="Diagramm 3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31</xdr:col>
      <xdr:colOff>26266</xdr:colOff>
      <xdr:row>55</xdr:row>
      <xdr:rowOff>1655</xdr:rowOff>
    </xdr:from>
    <xdr:to>
      <xdr:col>32</xdr:col>
      <xdr:colOff>117706</xdr:colOff>
      <xdr:row>55</xdr:row>
      <xdr:rowOff>1655</xdr:rowOff>
    </xdr:to>
    <xdr:cxnSp macro="">
      <xdr:nvCxnSpPr>
        <xdr:cNvPr id="35" name="Gerade Verbindung 34"/>
        <xdr:cNvCxnSpPr/>
      </xdr:nvCxnSpPr>
      <xdr:spPr>
        <a:xfrm>
          <a:off x="12616199" y="7376122"/>
          <a:ext cx="430107" cy="0"/>
        </a:xfrm>
        <a:prstGeom prst="line">
          <a:avLst/>
        </a:prstGeom>
        <a:ln w="19050">
          <a:solidFill>
            <a:schemeClr val="accent2">
              <a:lumMod val="7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149852</xdr:colOff>
      <xdr:row>106</xdr:row>
      <xdr:rowOff>101710</xdr:rowOff>
    </xdr:from>
    <xdr:to>
      <xdr:col>20</xdr:col>
      <xdr:colOff>241292</xdr:colOff>
      <xdr:row>106</xdr:row>
      <xdr:rowOff>101710</xdr:rowOff>
    </xdr:to>
    <xdr:cxnSp macro="">
      <xdr:nvCxnSpPr>
        <xdr:cNvPr id="26" name="Gerade Verbindung 25"/>
        <xdr:cNvCxnSpPr/>
      </xdr:nvCxnSpPr>
      <xdr:spPr>
        <a:xfrm>
          <a:off x="5601083" y="16965356"/>
          <a:ext cx="425547" cy="0"/>
        </a:xfrm>
        <a:prstGeom prst="line">
          <a:avLst/>
        </a:prstGeom>
        <a:ln w="19050">
          <a:solidFill>
            <a:srgbClr val="9A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38930</xdr:colOff>
      <xdr:row>46</xdr:row>
      <xdr:rowOff>0</xdr:rowOff>
    </xdr:from>
    <xdr:to>
      <xdr:col>15</xdr:col>
      <xdr:colOff>114680</xdr:colOff>
      <xdr:row>62</xdr:row>
      <xdr:rowOff>27477</xdr:rowOff>
    </xdr:to>
    <xdr:graphicFrame macro="">
      <xdr:nvGraphicFramePr>
        <xdr:cNvPr id="30" name="Diagramm 2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19</xdr:col>
      <xdr:colOff>150784</xdr:colOff>
      <xdr:row>110</xdr:row>
      <xdr:rowOff>94384</xdr:rowOff>
    </xdr:from>
    <xdr:to>
      <xdr:col>20</xdr:col>
      <xdr:colOff>242224</xdr:colOff>
      <xdr:row>110</xdr:row>
      <xdr:rowOff>94384</xdr:rowOff>
    </xdr:to>
    <xdr:cxnSp macro="">
      <xdr:nvCxnSpPr>
        <xdr:cNvPr id="31" name="Gerade Verbindung 30"/>
        <xdr:cNvCxnSpPr/>
      </xdr:nvCxnSpPr>
      <xdr:spPr>
        <a:xfrm>
          <a:off x="8608984" y="16734559"/>
          <a:ext cx="424815" cy="0"/>
        </a:xfrm>
        <a:prstGeom prst="line">
          <a:avLst/>
        </a:prstGeom>
        <a:ln w="19050">
          <a:solidFill>
            <a:schemeClr val="accent5">
              <a:lumMod val="75000"/>
            </a:scheme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174164</xdr:colOff>
      <xdr:row>111</xdr:row>
      <xdr:rowOff>122959</xdr:rowOff>
    </xdr:from>
    <xdr:to>
      <xdr:col>20</xdr:col>
      <xdr:colOff>265604</xdr:colOff>
      <xdr:row>111</xdr:row>
      <xdr:rowOff>122959</xdr:rowOff>
    </xdr:to>
    <xdr:cxnSp macro="">
      <xdr:nvCxnSpPr>
        <xdr:cNvPr id="34" name="Gerade Verbindung 33"/>
        <xdr:cNvCxnSpPr/>
      </xdr:nvCxnSpPr>
      <xdr:spPr>
        <a:xfrm>
          <a:off x="8632364" y="16934584"/>
          <a:ext cx="424815" cy="0"/>
        </a:xfrm>
        <a:prstGeom prst="line">
          <a:avLst/>
        </a:prstGeom>
        <a:ln w="19050">
          <a:solidFill>
            <a:schemeClr val="accent6">
              <a:lumMod val="75000"/>
            </a:schemeClr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33886</xdr:colOff>
      <xdr:row>54</xdr:row>
      <xdr:rowOff>127808</xdr:rowOff>
    </xdr:from>
    <xdr:to>
      <xdr:col>17</xdr:col>
      <xdr:colOff>99060</xdr:colOff>
      <xdr:row>54</xdr:row>
      <xdr:rowOff>129540</xdr:rowOff>
    </xdr:to>
    <xdr:cxnSp macro="">
      <xdr:nvCxnSpPr>
        <xdr:cNvPr id="22" name="Gerade Verbindung 34"/>
        <xdr:cNvCxnSpPr/>
      </xdr:nvCxnSpPr>
      <xdr:spPr>
        <a:xfrm>
          <a:off x="3485746" y="10910108"/>
          <a:ext cx="400454" cy="1732"/>
        </a:xfrm>
        <a:prstGeom prst="line">
          <a:avLst/>
        </a:prstGeom>
        <a:ln w="19050">
          <a:solidFill>
            <a:srgbClr val="478F9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41506</xdr:colOff>
      <xdr:row>51</xdr:row>
      <xdr:rowOff>118533</xdr:rowOff>
    </xdr:from>
    <xdr:to>
      <xdr:col>17</xdr:col>
      <xdr:colOff>59267</xdr:colOff>
      <xdr:row>51</xdr:row>
      <xdr:rowOff>120188</xdr:rowOff>
    </xdr:to>
    <xdr:cxnSp macro="">
      <xdr:nvCxnSpPr>
        <xdr:cNvPr id="25" name="Gerade Verbindung 34"/>
        <xdr:cNvCxnSpPr/>
      </xdr:nvCxnSpPr>
      <xdr:spPr>
        <a:xfrm flipV="1">
          <a:off x="7551439" y="10329333"/>
          <a:ext cx="356428" cy="1655"/>
        </a:xfrm>
        <a:prstGeom prst="line">
          <a:avLst/>
        </a:prstGeom>
        <a:ln w="19050">
          <a:solidFill>
            <a:schemeClr val="accent2">
              <a:lumMod val="75000"/>
            </a:schemeClr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205740</xdr:colOff>
      <xdr:row>79</xdr:row>
      <xdr:rowOff>160020</xdr:rowOff>
    </xdr:from>
    <xdr:to>
      <xdr:col>12</xdr:col>
      <xdr:colOff>213360</xdr:colOff>
      <xdr:row>80</xdr:row>
      <xdr:rowOff>144780</xdr:rowOff>
    </xdr:to>
    <xdr:sp macro="" textlink="">
      <xdr:nvSpPr>
        <xdr:cNvPr id="10" name="Bogen 9"/>
        <xdr:cNvSpPr/>
      </xdr:nvSpPr>
      <xdr:spPr>
        <a:xfrm rot="10800000">
          <a:off x="3992880" y="13723620"/>
          <a:ext cx="678180" cy="160020"/>
        </a:xfrm>
        <a:prstGeom prst="arc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10</xdr:col>
      <xdr:colOff>281940</xdr:colOff>
      <xdr:row>96</xdr:row>
      <xdr:rowOff>152400</xdr:rowOff>
    </xdr:from>
    <xdr:to>
      <xdr:col>12</xdr:col>
      <xdr:colOff>289560</xdr:colOff>
      <xdr:row>97</xdr:row>
      <xdr:rowOff>137160</xdr:rowOff>
    </xdr:to>
    <xdr:sp macro="" textlink="">
      <xdr:nvSpPr>
        <xdr:cNvPr id="36" name="Bogen 35"/>
        <xdr:cNvSpPr/>
      </xdr:nvSpPr>
      <xdr:spPr>
        <a:xfrm rot="10800000">
          <a:off x="3733800" y="16344900"/>
          <a:ext cx="678180" cy="160020"/>
        </a:xfrm>
        <a:prstGeom prst="arc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24</xdr:col>
      <xdr:colOff>269481</xdr:colOff>
      <xdr:row>96</xdr:row>
      <xdr:rowOff>68217</xdr:rowOff>
    </xdr:from>
    <xdr:to>
      <xdr:col>28</xdr:col>
      <xdr:colOff>105227</xdr:colOff>
      <xdr:row>97</xdr:row>
      <xdr:rowOff>74990</xdr:rowOff>
    </xdr:to>
    <xdr:sp macro="" textlink="">
      <xdr:nvSpPr>
        <xdr:cNvPr id="11" name="Bogen 10"/>
        <xdr:cNvSpPr/>
      </xdr:nvSpPr>
      <xdr:spPr>
        <a:xfrm flipH="1">
          <a:off x="10480281" y="18377988"/>
          <a:ext cx="1185575" cy="180945"/>
        </a:xfrm>
        <a:prstGeom prst="arc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  <xdr:twoCellAnchor>
    <xdr:from>
      <xdr:col>19</xdr:col>
      <xdr:colOff>173298</xdr:colOff>
      <xdr:row>108</xdr:row>
      <xdr:rowOff>109172</xdr:rowOff>
    </xdr:from>
    <xdr:to>
      <xdr:col>20</xdr:col>
      <xdr:colOff>264738</xdr:colOff>
      <xdr:row>108</xdr:row>
      <xdr:rowOff>109172</xdr:rowOff>
    </xdr:to>
    <xdr:cxnSp macro="">
      <xdr:nvCxnSpPr>
        <xdr:cNvPr id="27" name="Gerade Verbindung 25"/>
        <xdr:cNvCxnSpPr/>
      </xdr:nvCxnSpPr>
      <xdr:spPr>
        <a:xfrm>
          <a:off x="5624529" y="17324510"/>
          <a:ext cx="425547" cy="0"/>
        </a:xfrm>
        <a:prstGeom prst="line">
          <a:avLst/>
        </a:prstGeom>
        <a:ln w="19050">
          <a:solidFill>
            <a:schemeClr val="tx2">
              <a:lumMod val="75000"/>
            </a:schemeClr>
          </a:solidFill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144780</xdr:colOff>
          <xdr:row>7</xdr:row>
          <xdr:rowOff>99060</xdr:rowOff>
        </xdr:from>
        <xdr:to>
          <xdr:col>18</xdr:col>
          <xdr:colOff>45720</xdr:colOff>
          <xdr:row>9</xdr:row>
          <xdr:rowOff>137160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Segoe UI"/>
                  <a:ea typeface="Segoe UI"/>
                  <a:cs typeface="Segoe UI"/>
                </a:rPr>
                <a:t>Es handelt sich um einen Schadensfall mit LHKW</a:t>
              </a:r>
            </a:p>
          </xdr:txBody>
        </xdr:sp>
        <xdr:clientData/>
      </xdr:twoCellAnchor>
    </mc:Choice>
    <mc:Fallback/>
  </mc:AlternateContent>
  <xdr:twoCellAnchor>
    <xdr:from>
      <xdr:col>21</xdr:col>
      <xdr:colOff>106680</xdr:colOff>
      <xdr:row>82</xdr:row>
      <xdr:rowOff>106680</xdr:rowOff>
    </xdr:from>
    <xdr:to>
      <xdr:col>22</xdr:col>
      <xdr:colOff>312420</xdr:colOff>
      <xdr:row>84</xdr:row>
      <xdr:rowOff>22860</xdr:rowOff>
    </xdr:to>
    <xdr:sp macro="" textlink="">
      <xdr:nvSpPr>
        <xdr:cNvPr id="37" name="Textfeld 36"/>
        <xdr:cNvSpPr txBox="1"/>
      </xdr:nvSpPr>
      <xdr:spPr>
        <a:xfrm>
          <a:off x="9258300" y="1210818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Dia-8</a:t>
          </a:r>
        </a:p>
      </xdr:txBody>
    </xdr:sp>
    <xdr:clientData/>
  </xdr:twoCellAnchor>
  <xdr:twoCellAnchor>
    <xdr:from>
      <xdr:col>7</xdr:col>
      <xdr:colOff>281940</xdr:colOff>
      <xdr:row>82</xdr:row>
      <xdr:rowOff>68580</xdr:rowOff>
    </xdr:from>
    <xdr:to>
      <xdr:col>9</xdr:col>
      <xdr:colOff>152400</xdr:colOff>
      <xdr:row>83</xdr:row>
      <xdr:rowOff>160020</xdr:rowOff>
    </xdr:to>
    <xdr:sp macro="" textlink="">
      <xdr:nvSpPr>
        <xdr:cNvPr id="38" name="Textfeld 37"/>
        <xdr:cNvSpPr txBox="1"/>
      </xdr:nvSpPr>
      <xdr:spPr>
        <a:xfrm>
          <a:off x="4739640" y="1207008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Dia-7</a:t>
          </a:r>
        </a:p>
      </xdr:txBody>
    </xdr:sp>
    <xdr:clientData/>
  </xdr:twoCellAnchor>
  <xdr:twoCellAnchor>
    <xdr:from>
      <xdr:col>1</xdr:col>
      <xdr:colOff>160020</xdr:colOff>
      <xdr:row>82</xdr:row>
      <xdr:rowOff>83820</xdr:rowOff>
    </xdr:from>
    <xdr:to>
      <xdr:col>1</xdr:col>
      <xdr:colOff>701040</xdr:colOff>
      <xdr:row>84</xdr:row>
      <xdr:rowOff>0</xdr:rowOff>
    </xdr:to>
    <xdr:sp macro="" textlink="">
      <xdr:nvSpPr>
        <xdr:cNvPr id="39" name="Textfeld 38"/>
        <xdr:cNvSpPr txBox="1"/>
      </xdr:nvSpPr>
      <xdr:spPr>
        <a:xfrm>
          <a:off x="297180" y="1208532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Dia-6</a:t>
          </a:r>
        </a:p>
      </xdr:txBody>
    </xdr:sp>
    <xdr:clientData/>
  </xdr:twoCellAnchor>
  <xdr:twoCellAnchor>
    <xdr:from>
      <xdr:col>7</xdr:col>
      <xdr:colOff>274320</xdr:colOff>
      <xdr:row>100</xdr:row>
      <xdr:rowOff>99060</xdr:rowOff>
    </xdr:from>
    <xdr:to>
      <xdr:col>9</xdr:col>
      <xdr:colOff>144780</xdr:colOff>
      <xdr:row>102</xdr:row>
      <xdr:rowOff>15240</xdr:rowOff>
    </xdr:to>
    <xdr:sp macro="" textlink="">
      <xdr:nvSpPr>
        <xdr:cNvPr id="40" name="Textfeld 39"/>
        <xdr:cNvSpPr txBox="1"/>
      </xdr:nvSpPr>
      <xdr:spPr>
        <a:xfrm>
          <a:off x="4732020" y="1525524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Dia-9</a:t>
          </a:r>
        </a:p>
      </xdr:txBody>
    </xdr:sp>
    <xdr:clientData/>
  </xdr:twoCellAnchor>
  <xdr:twoCellAnchor>
    <xdr:from>
      <xdr:col>1</xdr:col>
      <xdr:colOff>259080</xdr:colOff>
      <xdr:row>65</xdr:row>
      <xdr:rowOff>137160</xdr:rowOff>
    </xdr:from>
    <xdr:to>
      <xdr:col>1</xdr:col>
      <xdr:colOff>800100</xdr:colOff>
      <xdr:row>67</xdr:row>
      <xdr:rowOff>53340</xdr:rowOff>
    </xdr:to>
    <xdr:sp macro="" textlink="">
      <xdr:nvSpPr>
        <xdr:cNvPr id="41" name="Textfeld 40"/>
        <xdr:cNvSpPr txBox="1"/>
      </xdr:nvSpPr>
      <xdr:spPr>
        <a:xfrm>
          <a:off x="396240" y="915924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Dia-3</a:t>
          </a:r>
        </a:p>
      </xdr:txBody>
    </xdr:sp>
    <xdr:clientData/>
  </xdr:twoCellAnchor>
  <xdr:twoCellAnchor>
    <xdr:from>
      <xdr:col>7</xdr:col>
      <xdr:colOff>175260</xdr:colOff>
      <xdr:row>65</xdr:row>
      <xdr:rowOff>137160</xdr:rowOff>
    </xdr:from>
    <xdr:to>
      <xdr:col>9</xdr:col>
      <xdr:colOff>45720</xdr:colOff>
      <xdr:row>67</xdr:row>
      <xdr:rowOff>53340</xdr:rowOff>
    </xdr:to>
    <xdr:sp macro="" textlink="">
      <xdr:nvSpPr>
        <xdr:cNvPr id="42" name="Textfeld 41"/>
        <xdr:cNvSpPr txBox="1"/>
      </xdr:nvSpPr>
      <xdr:spPr>
        <a:xfrm>
          <a:off x="4632960" y="915924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Dia-4</a:t>
          </a:r>
        </a:p>
      </xdr:txBody>
    </xdr:sp>
    <xdr:clientData/>
  </xdr:twoCellAnchor>
  <xdr:twoCellAnchor>
    <xdr:from>
      <xdr:col>21</xdr:col>
      <xdr:colOff>76200</xdr:colOff>
      <xdr:row>66</xdr:row>
      <xdr:rowOff>7620</xdr:rowOff>
    </xdr:from>
    <xdr:to>
      <xdr:col>22</xdr:col>
      <xdr:colOff>281940</xdr:colOff>
      <xdr:row>67</xdr:row>
      <xdr:rowOff>99060</xdr:rowOff>
    </xdr:to>
    <xdr:sp macro="" textlink="">
      <xdr:nvSpPr>
        <xdr:cNvPr id="43" name="Textfeld 42"/>
        <xdr:cNvSpPr txBox="1"/>
      </xdr:nvSpPr>
      <xdr:spPr>
        <a:xfrm>
          <a:off x="9227820" y="920496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Dia-5</a:t>
          </a:r>
        </a:p>
      </xdr:txBody>
    </xdr:sp>
    <xdr:clientData/>
  </xdr:twoCellAnchor>
  <xdr:twoCellAnchor>
    <xdr:from>
      <xdr:col>4</xdr:col>
      <xdr:colOff>60960</xdr:colOff>
      <xdr:row>46</xdr:row>
      <xdr:rowOff>38100</xdr:rowOff>
    </xdr:from>
    <xdr:to>
      <xdr:col>5</xdr:col>
      <xdr:colOff>266700</xdr:colOff>
      <xdr:row>47</xdr:row>
      <xdr:rowOff>114300</xdr:rowOff>
    </xdr:to>
    <xdr:sp macro="" textlink="">
      <xdr:nvSpPr>
        <xdr:cNvPr id="44" name="Textfeld 43"/>
        <xdr:cNvSpPr txBox="1"/>
      </xdr:nvSpPr>
      <xdr:spPr>
        <a:xfrm>
          <a:off x="3512820" y="553212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Dia-1</a:t>
          </a:r>
        </a:p>
      </xdr:txBody>
    </xdr:sp>
    <xdr:clientData/>
  </xdr:twoCellAnchor>
  <xdr:twoCellAnchor>
    <xdr:from>
      <xdr:col>18</xdr:col>
      <xdr:colOff>198120</xdr:colOff>
      <xdr:row>46</xdr:row>
      <xdr:rowOff>15240</xdr:rowOff>
    </xdr:from>
    <xdr:to>
      <xdr:col>20</xdr:col>
      <xdr:colOff>68580</xdr:colOff>
      <xdr:row>47</xdr:row>
      <xdr:rowOff>91440</xdr:rowOff>
    </xdr:to>
    <xdr:sp macro="" textlink="">
      <xdr:nvSpPr>
        <xdr:cNvPr id="45" name="Textfeld 44"/>
        <xdr:cNvSpPr txBox="1"/>
      </xdr:nvSpPr>
      <xdr:spPr>
        <a:xfrm>
          <a:off x="8343900" y="5509260"/>
          <a:ext cx="54102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 b="1"/>
            <a:t>Dia-2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274320</xdr:colOff>
      <xdr:row>50</xdr:row>
      <xdr:rowOff>7621</xdr:rowOff>
    </xdr:from>
    <xdr:to>
      <xdr:col>17</xdr:col>
      <xdr:colOff>645104</xdr:colOff>
      <xdr:row>51</xdr:row>
      <xdr:rowOff>26769</xdr:rowOff>
    </xdr:to>
    <xdr:pic>
      <xdr:nvPicPr>
        <xdr:cNvPr id="7" name="Grafik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369040" y="9349741"/>
          <a:ext cx="4333184" cy="209648"/>
        </a:xfrm>
        <a:prstGeom prst="rect">
          <a:avLst/>
        </a:prstGeom>
      </xdr:spPr>
    </xdr:pic>
    <xdr:clientData/>
  </xdr:twoCellAnchor>
  <xdr:twoCellAnchor editAs="oneCell">
    <xdr:from>
      <xdr:col>14</xdr:col>
      <xdr:colOff>47624</xdr:colOff>
      <xdr:row>67</xdr:row>
      <xdr:rowOff>8819</xdr:rowOff>
    </xdr:from>
    <xdr:to>
      <xdr:col>15</xdr:col>
      <xdr:colOff>523713</xdr:colOff>
      <xdr:row>68</xdr:row>
      <xdr:rowOff>47595</xdr:rowOff>
    </xdr:to>
    <xdr:pic>
      <xdr:nvPicPr>
        <xdr:cNvPr id="9" name="Grafik 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925299" y="7247819"/>
          <a:ext cx="1238089" cy="229276"/>
        </a:xfrm>
        <a:prstGeom prst="rect">
          <a:avLst/>
        </a:prstGeom>
      </xdr:spPr>
    </xdr:pic>
    <xdr:clientData/>
  </xdr:twoCellAnchor>
  <xdr:twoCellAnchor editAs="oneCell">
    <xdr:from>
      <xdr:col>16</xdr:col>
      <xdr:colOff>733425</xdr:colOff>
      <xdr:row>10</xdr:row>
      <xdr:rowOff>28575</xdr:rowOff>
    </xdr:from>
    <xdr:to>
      <xdr:col>18</xdr:col>
      <xdr:colOff>418949</xdr:colOff>
      <xdr:row>11</xdr:row>
      <xdr:rowOff>9504</xdr:rowOff>
    </xdr:to>
    <xdr:pic>
      <xdr:nvPicPr>
        <xdr:cNvPr id="10" name="Grafik 9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135100" y="790575"/>
          <a:ext cx="1209524" cy="171429"/>
        </a:xfrm>
        <a:prstGeom prst="rect">
          <a:avLst/>
        </a:prstGeom>
      </xdr:spPr>
    </xdr:pic>
    <xdr:clientData/>
  </xdr:twoCellAnchor>
  <xdr:twoCellAnchor editAs="oneCell">
    <xdr:from>
      <xdr:col>16</xdr:col>
      <xdr:colOff>733425</xdr:colOff>
      <xdr:row>4</xdr:row>
      <xdr:rowOff>171450</xdr:rowOff>
    </xdr:from>
    <xdr:to>
      <xdr:col>18</xdr:col>
      <xdr:colOff>361806</xdr:colOff>
      <xdr:row>5</xdr:row>
      <xdr:rowOff>152379</xdr:rowOff>
    </xdr:to>
    <xdr:pic>
      <xdr:nvPicPr>
        <xdr:cNvPr id="11" name="Grafik 1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135100" y="552450"/>
          <a:ext cx="1152381" cy="1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88</xdr:row>
      <xdr:rowOff>0</xdr:rowOff>
    </xdr:from>
    <xdr:to>
      <xdr:col>14</xdr:col>
      <xdr:colOff>218857</xdr:colOff>
      <xdr:row>89</xdr:row>
      <xdr:rowOff>47595</xdr:rowOff>
    </xdr:to>
    <xdr:pic>
      <xdr:nvPicPr>
        <xdr:cNvPr id="12" name="Grafik 1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353675" y="10477500"/>
          <a:ext cx="1742857" cy="23809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99</xdr:row>
      <xdr:rowOff>0</xdr:rowOff>
    </xdr:from>
    <xdr:to>
      <xdr:col>14</xdr:col>
      <xdr:colOff>571238</xdr:colOff>
      <xdr:row>100</xdr:row>
      <xdr:rowOff>28548</xdr:rowOff>
    </xdr:to>
    <xdr:pic>
      <xdr:nvPicPr>
        <xdr:cNvPr id="15" name="Grafik 1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353675" y="12001500"/>
          <a:ext cx="2095238" cy="219048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102</xdr:row>
      <xdr:rowOff>0</xdr:rowOff>
    </xdr:from>
    <xdr:to>
      <xdr:col>14</xdr:col>
      <xdr:colOff>533143</xdr:colOff>
      <xdr:row>102</xdr:row>
      <xdr:rowOff>180952</xdr:rowOff>
    </xdr:to>
    <xdr:pic>
      <xdr:nvPicPr>
        <xdr:cNvPr id="16" name="Grafik 1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353675" y="12573000"/>
          <a:ext cx="2057143" cy="180952"/>
        </a:xfrm>
        <a:prstGeom prst="rect">
          <a:avLst/>
        </a:prstGeom>
      </xdr:spPr>
    </xdr:pic>
    <xdr:clientData/>
  </xdr:twoCellAnchor>
  <xdr:twoCellAnchor editAs="oneCell">
    <xdr:from>
      <xdr:col>8</xdr:col>
      <xdr:colOff>1</xdr:colOff>
      <xdr:row>108</xdr:row>
      <xdr:rowOff>1</xdr:rowOff>
    </xdr:from>
    <xdr:to>
      <xdr:col>10</xdr:col>
      <xdr:colOff>314325</xdr:colOff>
      <xdr:row>115</xdr:row>
      <xdr:rowOff>14937</xdr:rowOff>
    </xdr:to>
    <xdr:pic>
      <xdr:nvPicPr>
        <xdr:cNvPr id="17" name="Grafik 1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305676" y="13716001"/>
          <a:ext cx="1838324" cy="1363676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108</xdr:row>
      <xdr:rowOff>1</xdr:rowOff>
    </xdr:from>
    <xdr:to>
      <xdr:col>13</xdr:col>
      <xdr:colOff>221416</xdr:colOff>
      <xdr:row>114</xdr:row>
      <xdr:rowOff>156210</xdr:rowOff>
    </xdr:to>
    <xdr:pic>
      <xdr:nvPicPr>
        <xdr:cNvPr id="18" name="Grafik 1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591675" y="13716001"/>
          <a:ext cx="1745416" cy="1314449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117</xdr:row>
      <xdr:rowOff>1</xdr:rowOff>
    </xdr:from>
    <xdr:to>
      <xdr:col>10</xdr:col>
      <xdr:colOff>200025</xdr:colOff>
      <xdr:row>123</xdr:row>
      <xdr:rowOff>178317</xdr:rowOff>
    </xdr:to>
    <xdr:pic>
      <xdr:nvPicPr>
        <xdr:cNvPr id="19" name="Grafik 1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305675" y="15430501"/>
          <a:ext cx="1724025" cy="1328936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117</xdr:row>
      <xdr:rowOff>0</xdr:rowOff>
    </xdr:from>
    <xdr:to>
      <xdr:col>13</xdr:col>
      <xdr:colOff>274827</xdr:colOff>
      <xdr:row>124</xdr:row>
      <xdr:rowOff>20955</xdr:rowOff>
    </xdr:to>
    <xdr:pic>
      <xdr:nvPicPr>
        <xdr:cNvPr id="20" name="Grafik 19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591675" y="15430500"/>
          <a:ext cx="1798827" cy="13620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125</xdr:row>
      <xdr:rowOff>0</xdr:rowOff>
    </xdr:from>
    <xdr:to>
      <xdr:col>10</xdr:col>
      <xdr:colOff>123825</xdr:colOff>
      <xdr:row>132</xdr:row>
      <xdr:rowOff>453</xdr:rowOff>
    </xdr:to>
    <xdr:pic>
      <xdr:nvPicPr>
        <xdr:cNvPr id="21" name="Grafik 20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305675" y="16954500"/>
          <a:ext cx="1647825" cy="1333953"/>
        </a:xfrm>
        <a:prstGeom prst="rect">
          <a:avLst/>
        </a:prstGeom>
      </xdr:spPr>
    </xdr:pic>
    <xdr:clientData/>
  </xdr:twoCellAnchor>
  <xdr:twoCellAnchor editAs="oneCell">
    <xdr:from>
      <xdr:col>11</xdr:col>
      <xdr:colOff>1</xdr:colOff>
      <xdr:row>125</xdr:row>
      <xdr:rowOff>0</xdr:rowOff>
    </xdr:from>
    <xdr:to>
      <xdr:col>13</xdr:col>
      <xdr:colOff>196461</xdr:colOff>
      <xdr:row>131</xdr:row>
      <xdr:rowOff>161925</xdr:rowOff>
    </xdr:to>
    <xdr:pic>
      <xdr:nvPicPr>
        <xdr:cNvPr id="22" name="Grafik 2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91676" y="16954500"/>
          <a:ext cx="1720460" cy="130492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133</xdr:row>
      <xdr:rowOff>0</xdr:rowOff>
    </xdr:from>
    <xdr:to>
      <xdr:col>10</xdr:col>
      <xdr:colOff>152400</xdr:colOff>
      <xdr:row>139</xdr:row>
      <xdr:rowOff>149225</xdr:rowOff>
    </xdr:to>
    <xdr:pic>
      <xdr:nvPicPr>
        <xdr:cNvPr id="23" name="Grafik 2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7305675" y="18478500"/>
          <a:ext cx="1676400" cy="1292225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133</xdr:row>
      <xdr:rowOff>0</xdr:rowOff>
    </xdr:from>
    <xdr:to>
      <xdr:col>13</xdr:col>
      <xdr:colOff>188807</xdr:colOff>
      <xdr:row>139</xdr:row>
      <xdr:rowOff>152400</xdr:rowOff>
    </xdr:to>
    <xdr:pic>
      <xdr:nvPicPr>
        <xdr:cNvPr id="24" name="Grafik 2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9591675" y="18478500"/>
          <a:ext cx="1712807" cy="1295400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141</xdr:row>
      <xdr:rowOff>0</xdr:rowOff>
    </xdr:from>
    <xdr:to>
      <xdr:col>10</xdr:col>
      <xdr:colOff>295275</xdr:colOff>
      <xdr:row>147</xdr:row>
      <xdr:rowOff>181089</xdr:rowOff>
    </xdr:to>
    <xdr:pic>
      <xdr:nvPicPr>
        <xdr:cNvPr id="25" name="Grafik 2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7305675" y="20002500"/>
          <a:ext cx="1819275" cy="1331709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141</xdr:row>
      <xdr:rowOff>0</xdr:rowOff>
    </xdr:from>
    <xdr:to>
      <xdr:col>13</xdr:col>
      <xdr:colOff>196460</xdr:colOff>
      <xdr:row>147</xdr:row>
      <xdr:rowOff>161925</xdr:rowOff>
    </xdr:to>
    <xdr:pic>
      <xdr:nvPicPr>
        <xdr:cNvPr id="26" name="Grafik 2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91675" y="20002500"/>
          <a:ext cx="1720460" cy="130492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149</xdr:row>
      <xdr:rowOff>0</xdr:rowOff>
    </xdr:from>
    <xdr:to>
      <xdr:col>10</xdr:col>
      <xdr:colOff>166181</xdr:colOff>
      <xdr:row>155</xdr:row>
      <xdr:rowOff>173355</xdr:rowOff>
    </xdr:to>
    <xdr:pic>
      <xdr:nvPicPr>
        <xdr:cNvPr id="27" name="Grafik 26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7305675" y="21526500"/>
          <a:ext cx="1690181" cy="1323975"/>
        </a:xfrm>
        <a:prstGeom prst="rect">
          <a:avLst/>
        </a:prstGeom>
      </xdr:spPr>
    </xdr:pic>
    <xdr:clientData/>
  </xdr:twoCellAnchor>
  <xdr:twoCellAnchor editAs="oneCell">
    <xdr:from>
      <xdr:col>10</xdr:col>
      <xdr:colOff>723900</xdr:colOff>
      <xdr:row>148</xdr:row>
      <xdr:rowOff>180975</xdr:rowOff>
    </xdr:from>
    <xdr:to>
      <xdr:col>13</xdr:col>
      <xdr:colOff>158360</xdr:colOff>
      <xdr:row>155</xdr:row>
      <xdr:rowOff>144780</xdr:rowOff>
    </xdr:to>
    <xdr:pic>
      <xdr:nvPicPr>
        <xdr:cNvPr id="28" name="Grafik 27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53575" y="21516975"/>
          <a:ext cx="1720460" cy="130492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157</xdr:row>
      <xdr:rowOff>0</xdr:rowOff>
    </xdr:from>
    <xdr:to>
      <xdr:col>10</xdr:col>
      <xdr:colOff>266700</xdr:colOff>
      <xdr:row>163</xdr:row>
      <xdr:rowOff>163981</xdr:rowOff>
    </xdr:to>
    <xdr:pic>
      <xdr:nvPicPr>
        <xdr:cNvPr id="29" name="Grafik 2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7305675" y="23050500"/>
          <a:ext cx="1790700" cy="1314601"/>
        </a:xfrm>
        <a:prstGeom prst="rect">
          <a:avLst/>
        </a:prstGeom>
      </xdr:spPr>
    </xdr:pic>
    <xdr:clientData/>
  </xdr:twoCellAnchor>
  <xdr:twoCellAnchor editAs="oneCell">
    <xdr:from>
      <xdr:col>11</xdr:col>
      <xdr:colOff>1</xdr:colOff>
      <xdr:row>157</xdr:row>
      <xdr:rowOff>0</xdr:rowOff>
    </xdr:from>
    <xdr:to>
      <xdr:col>13</xdr:col>
      <xdr:colOff>228601</xdr:colOff>
      <xdr:row>163</xdr:row>
      <xdr:rowOff>146019</xdr:rowOff>
    </xdr:to>
    <xdr:pic>
      <xdr:nvPicPr>
        <xdr:cNvPr id="30" name="Grafik 29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591676" y="23050500"/>
          <a:ext cx="1752600" cy="1296639"/>
        </a:xfrm>
        <a:prstGeom prst="rect">
          <a:avLst/>
        </a:prstGeom>
      </xdr:spPr>
    </xdr:pic>
    <xdr:clientData/>
  </xdr:twoCellAnchor>
  <xdr:twoCellAnchor editAs="oneCell">
    <xdr:from>
      <xdr:col>8</xdr:col>
      <xdr:colOff>1</xdr:colOff>
      <xdr:row>165</xdr:row>
      <xdr:rowOff>0</xdr:rowOff>
    </xdr:from>
    <xdr:to>
      <xdr:col>10</xdr:col>
      <xdr:colOff>285751</xdr:colOff>
      <xdr:row>172</xdr:row>
      <xdr:rowOff>27599</xdr:rowOff>
    </xdr:to>
    <xdr:pic>
      <xdr:nvPicPr>
        <xdr:cNvPr id="32" name="Grafik 31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7305676" y="24955500"/>
          <a:ext cx="1809750" cy="1368719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165</xdr:row>
      <xdr:rowOff>1</xdr:rowOff>
    </xdr:from>
    <xdr:to>
      <xdr:col>13</xdr:col>
      <xdr:colOff>300703</xdr:colOff>
      <xdr:row>171</xdr:row>
      <xdr:rowOff>144781</xdr:rowOff>
    </xdr:to>
    <xdr:pic>
      <xdr:nvPicPr>
        <xdr:cNvPr id="33" name="Grafik 32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9591675" y="24955501"/>
          <a:ext cx="1824703" cy="1295400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173</xdr:row>
      <xdr:rowOff>0</xdr:rowOff>
    </xdr:from>
    <xdr:to>
      <xdr:col>10</xdr:col>
      <xdr:colOff>104775</xdr:colOff>
      <xdr:row>179</xdr:row>
      <xdr:rowOff>18557</xdr:rowOff>
    </xdr:to>
    <xdr:pic>
      <xdr:nvPicPr>
        <xdr:cNvPr id="34" name="Grafik 3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7305675" y="26479500"/>
          <a:ext cx="1628775" cy="1161557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173</xdr:row>
      <xdr:rowOff>0</xdr:rowOff>
    </xdr:from>
    <xdr:to>
      <xdr:col>13</xdr:col>
      <xdr:colOff>196460</xdr:colOff>
      <xdr:row>179</xdr:row>
      <xdr:rowOff>161925</xdr:rowOff>
    </xdr:to>
    <xdr:pic>
      <xdr:nvPicPr>
        <xdr:cNvPr id="35" name="Grafik 3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591675" y="26479500"/>
          <a:ext cx="1720460" cy="130492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</xdr:row>
      <xdr:rowOff>0</xdr:rowOff>
    </xdr:from>
    <xdr:to>
      <xdr:col>10</xdr:col>
      <xdr:colOff>441960</xdr:colOff>
      <xdr:row>9</xdr:row>
      <xdr:rowOff>295</xdr:rowOff>
    </xdr:to>
    <xdr:pic>
      <xdr:nvPicPr>
        <xdr:cNvPr id="36" name="Grafik 3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366760" y="1097280"/>
          <a:ext cx="1234440" cy="183175"/>
        </a:xfrm>
        <a:prstGeom prst="rect">
          <a:avLst/>
        </a:prstGeom>
      </xdr:spPr>
    </xdr:pic>
    <xdr:clientData/>
  </xdr:twoCellAnchor>
  <xdr:twoCellAnchor editAs="oneCell">
    <xdr:from>
      <xdr:col>9</xdr:col>
      <xdr:colOff>1</xdr:colOff>
      <xdr:row>12</xdr:row>
      <xdr:rowOff>0</xdr:rowOff>
    </xdr:from>
    <xdr:to>
      <xdr:col>11</xdr:col>
      <xdr:colOff>556261</xdr:colOff>
      <xdr:row>13</xdr:row>
      <xdr:rowOff>8871</xdr:rowOff>
    </xdr:to>
    <xdr:pic>
      <xdr:nvPicPr>
        <xdr:cNvPr id="37" name="Grafik 36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366761" y="1828800"/>
          <a:ext cx="2141220" cy="19175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2331720</xdr:colOff>
      <xdr:row>19</xdr:row>
      <xdr:rowOff>163369</xdr:rowOff>
    </xdr:to>
    <xdr:pic>
      <xdr:nvPicPr>
        <xdr:cNvPr id="38" name="Grafik 37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792480" y="3108960"/>
          <a:ext cx="2331720" cy="163369"/>
        </a:xfrm>
        <a:prstGeom prst="rect">
          <a:avLst/>
        </a:prstGeom>
      </xdr:spPr>
    </xdr:pic>
    <xdr:clientData/>
  </xdr:twoCellAnchor>
  <xdr:twoCellAnchor editAs="oneCell">
    <xdr:from>
      <xdr:col>12</xdr:col>
      <xdr:colOff>388620</xdr:colOff>
      <xdr:row>44</xdr:row>
      <xdr:rowOff>179682</xdr:rowOff>
    </xdr:from>
    <xdr:to>
      <xdr:col>15</xdr:col>
      <xdr:colOff>595902</xdr:colOff>
      <xdr:row>46</xdr:row>
      <xdr:rowOff>26639</xdr:rowOff>
    </xdr:to>
    <xdr:pic>
      <xdr:nvPicPr>
        <xdr:cNvPr id="44" name="Grafik 4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1483340" y="7868262"/>
          <a:ext cx="2584722" cy="220337"/>
        </a:xfrm>
        <a:prstGeom prst="rect">
          <a:avLst/>
        </a:prstGeom>
      </xdr:spPr>
    </xdr:pic>
    <xdr:clientData/>
  </xdr:twoCellAnchor>
  <xdr:twoCellAnchor editAs="oneCell">
    <xdr:from>
      <xdr:col>12</xdr:col>
      <xdr:colOff>1</xdr:colOff>
      <xdr:row>64</xdr:row>
      <xdr:rowOff>0</xdr:rowOff>
    </xdr:from>
    <xdr:to>
      <xdr:col>12</xdr:col>
      <xdr:colOff>655321</xdr:colOff>
      <xdr:row>64</xdr:row>
      <xdr:rowOff>156383</xdr:rowOff>
    </xdr:to>
    <xdr:pic>
      <xdr:nvPicPr>
        <xdr:cNvPr id="45" name="Grafik 44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1094721" y="11369040"/>
          <a:ext cx="655320" cy="156383"/>
        </a:xfrm>
        <a:prstGeom prst="rect">
          <a:avLst/>
        </a:prstGeom>
      </xdr:spPr>
    </xdr:pic>
    <xdr:clientData/>
  </xdr:twoCellAnchor>
  <xdr:twoCellAnchor editAs="oneCell">
    <xdr:from>
      <xdr:col>8</xdr:col>
      <xdr:colOff>365761</xdr:colOff>
      <xdr:row>84</xdr:row>
      <xdr:rowOff>0</xdr:rowOff>
    </xdr:from>
    <xdr:to>
      <xdr:col>10</xdr:col>
      <xdr:colOff>685801</xdr:colOff>
      <xdr:row>85</xdr:row>
      <xdr:rowOff>10909</xdr:rowOff>
    </xdr:to>
    <xdr:pic>
      <xdr:nvPicPr>
        <xdr:cNvPr id="47" name="Grafik 46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8290561" y="14660880"/>
          <a:ext cx="1905000" cy="201409"/>
        </a:xfrm>
        <a:prstGeom prst="rect">
          <a:avLst/>
        </a:prstGeom>
      </xdr:spPr>
    </xdr:pic>
    <xdr:clientData/>
  </xdr:twoCellAnchor>
  <xdr:twoCellAnchor editAs="oneCell">
    <xdr:from>
      <xdr:col>11</xdr:col>
      <xdr:colOff>7621</xdr:colOff>
      <xdr:row>90</xdr:row>
      <xdr:rowOff>7620</xdr:rowOff>
    </xdr:from>
    <xdr:to>
      <xdr:col>13</xdr:col>
      <xdr:colOff>266701</xdr:colOff>
      <xdr:row>91</xdr:row>
      <xdr:rowOff>55245</xdr:rowOff>
    </xdr:to>
    <xdr:pic>
      <xdr:nvPicPr>
        <xdr:cNvPr id="48" name="Grafik 47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0309861" y="15781020"/>
          <a:ext cx="1844040" cy="230505"/>
        </a:xfrm>
        <a:prstGeom prst="rect">
          <a:avLst/>
        </a:prstGeom>
      </xdr:spPr>
    </xdr:pic>
    <xdr:clientData/>
  </xdr:twoCellAnchor>
  <xdr:twoCellAnchor editAs="oneCell">
    <xdr:from>
      <xdr:col>11</xdr:col>
      <xdr:colOff>1</xdr:colOff>
      <xdr:row>92</xdr:row>
      <xdr:rowOff>1</xdr:rowOff>
    </xdr:from>
    <xdr:to>
      <xdr:col>13</xdr:col>
      <xdr:colOff>83821</xdr:colOff>
      <xdr:row>93</xdr:row>
      <xdr:rowOff>11165</xdr:rowOff>
    </xdr:to>
    <xdr:pic>
      <xdr:nvPicPr>
        <xdr:cNvPr id="49" name="Grafik 48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0302241" y="16139161"/>
          <a:ext cx="1668780" cy="194044"/>
        </a:xfrm>
        <a:prstGeom prst="rect">
          <a:avLst/>
        </a:prstGeom>
      </xdr:spPr>
    </xdr:pic>
    <xdr:clientData/>
  </xdr:twoCellAnchor>
  <xdr:twoCellAnchor editAs="oneCell">
    <xdr:from>
      <xdr:col>11</xdr:col>
      <xdr:colOff>624841</xdr:colOff>
      <xdr:row>34</xdr:row>
      <xdr:rowOff>180872</xdr:rowOff>
    </xdr:from>
    <xdr:to>
      <xdr:col>18</xdr:col>
      <xdr:colOff>419101</xdr:colOff>
      <xdr:row>36</xdr:row>
      <xdr:rowOff>39013</xdr:rowOff>
    </xdr:to>
    <xdr:pic>
      <xdr:nvPicPr>
        <xdr:cNvPr id="54" name="Grafik 53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10927081" y="6033032"/>
          <a:ext cx="5341620" cy="223901"/>
        </a:xfrm>
        <a:prstGeom prst="rect">
          <a:avLst/>
        </a:prstGeom>
      </xdr:spPr>
    </xdr:pic>
    <xdr:clientData/>
  </xdr:twoCellAnchor>
  <xdr:twoCellAnchor editAs="oneCell">
    <xdr:from>
      <xdr:col>12</xdr:col>
      <xdr:colOff>45720</xdr:colOff>
      <xdr:row>56</xdr:row>
      <xdr:rowOff>45720</xdr:rowOff>
    </xdr:from>
    <xdr:to>
      <xdr:col>17</xdr:col>
      <xdr:colOff>353163</xdr:colOff>
      <xdr:row>57</xdr:row>
      <xdr:rowOff>45720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1140440" y="9944100"/>
          <a:ext cx="4269843" cy="182880"/>
        </a:xfrm>
        <a:prstGeom prst="rect">
          <a:avLst/>
        </a:prstGeom>
      </xdr:spPr>
    </xdr:pic>
    <xdr:clientData/>
  </xdr:twoCellAnchor>
  <xdr:twoCellAnchor editAs="oneCell">
    <xdr:from>
      <xdr:col>1</xdr:col>
      <xdr:colOff>819150</xdr:colOff>
      <xdr:row>182</xdr:row>
      <xdr:rowOff>114300</xdr:rowOff>
    </xdr:from>
    <xdr:to>
      <xdr:col>1</xdr:col>
      <xdr:colOff>2304864</xdr:colOff>
      <xdr:row>189</xdr:row>
      <xdr:rowOff>56999</xdr:rowOff>
    </xdr:to>
    <xdr:pic>
      <xdr:nvPicPr>
        <xdr:cNvPr id="40" name="Grafik 39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611630" y="33497520"/>
          <a:ext cx="1485714" cy="1222859"/>
        </a:xfrm>
        <a:prstGeom prst="rect">
          <a:avLst/>
        </a:prstGeom>
      </xdr:spPr>
    </xdr:pic>
    <xdr:clientData/>
  </xdr:twoCellAnchor>
  <xdr:twoCellAnchor editAs="oneCell">
    <xdr:from>
      <xdr:col>14</xdr:col>
      <xdr:colOff>289560</xdr:colOff>
      <xdr:row>40</xdr:row>
      <xdr:rowOff>30481</xdr:rowOff>
    </xdr:from>
    <xdr:to>
      <xdr:col>19</xdr:col>
      <xdr:colOff>734647</xdr:colOff>
      <xdr:row>41</xdr:row>
      <xdr:rowOff>39623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12969240" y="7345681"/>
          <a:ext cx="4407487" cy="199642"/>
        </a:xfrm>
        <a:prstGeom prst="rect">
          <a:avLst/>
        </a:prstGeom>
      </xdr:spPr>
    </xdr:pic>
    <xdr:clientData/>
  </xdr:twoCellAnchor>
  <xdr:twoCellAnchor editAs="oneCell">
    <xdr:from>
      <xdr:col>7</xdr:col>
      <xdr:colOff>599421</xdr:colOff>
      <xdr:row>184</xdr:row>
      <xdr:rowOff>22860</xdr:rowOff>
    </xdr:from>
    <xdr:to>
      <xdr:col>9</xdr:col>
      <xdr:colOff>468223</xdr:colOff>
      <xdr:row>189</xdr:row>
      <xdr:rowOff>171151</xdr:rowOff>
    </xdr:to>
    <xdr:pic>
      <xdr:nvPicPr>
        <xdr:cNvPr id="5" name="Grafik 4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7731741" y="33771840"/>
          <a:ext cx="1453762" cy="1062691"/>
        </a:xfrm>
        <a:prstGeom prst="rect">
          <a:avLst/>
        </a:prstGeom>
      </xdr:spPr>
    </xdr:pic>
    <xdr:clientData/>
  </xdr:twoCellAnchor>
  <xdr:twoCellAnchor editAs="oneCell">
    <xdr:from>
      <xdr:col>10</xdr:col>
      <xdr:colOff>640080</xdr:colOff>
      <xdr:row>95</xdr:row>
      <xdr:rowOff>73968</xdr:rowOff>
    </xdr:from>
    <xdr:to>
      <xdr:col>12</xdr:col>
      <xdr:colOff>735045</xdr:colOff>
      <xdr:row>96</xdr:row>
      <xdr:rowOff>52163</xdr:rowOff>
    </xdr:to>
    <xdr:pic>
      <xdr:nvPicPr>
        <xdr:cNvPr id="42" name="Grafik 4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10149840" y="17493288"/>
          <a:ext cx="1679925" cy="168695"/>
        </a:xfrm>
        <a:prstGeom prst="rect">
          <a:avLst/>
        </a:prstGeom>
      </xdr:spPr>
    </xdr:pic>
    <xdr:clientData/>
  </xdr:twoCellAnchor>
  <xdr:twoCellAnchor editAs="oneCell">
    <xdr:from>
      <xdr:col>8</xdr:col>
      <xdr:colOff>426719</xdr:colOff>
      <xdr:row>192</xdr:row>
      <xdr:rowOff>129540</xdr:rowOff>
    </xdr:from>
    <xdr:to>
      <xdr:col>11</xdr:col>
      <xdr:colOff>516254</xdr:colOff>
      <xdr:row>201</xdr:row>
      <xdr:rowOff>166571</xdr:rowOff>
    </xdr:to>
    <xdr:pic>
      <xdr:nvPicPr>
        <xdr:cNvPr id="43" name="Grafik 4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8351519" y="35341560"/>
          <a:ext cx="2466975" cy="1682951"/>
        </a:xfrm>
        <a:prstGeom prst="rect">
          <a:avLst/>
        </a:prstGeom>
      </xdr:spPr>
    </xdr:pic>
    <xdr:clientData/>
  </xdr:twoCellAnchor>
  <xdr:twoCellAnchor editAs="oneCell">
    <xdr:from>
      <xdr:col>5</xdr:col>
      <xdr:colOff>137160</xdr:colOff>
      <xdr:row>196</xdr:row>
      <xdr:rowOff>101461</xdr:rowOff>
    </xdr:from>
    <xdr:to>
      <xdr:col>7</xdr:col>
      <xdr:colOff>733425</xdr:colOff>
      <xdr:row>201</xdr:row>
      <xdr:rowOff>133491</xdr:rowOff>
    </xdr:to>
    <xdr:pic>
      <xdr:nvPicPr>
        <xdr:cNvPr id="46" name="Grafik 45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5684520" y="36045001"/>
          <a:ext cx="2181225" cy="946430"/>
        </a:xfrm>
        <a:prstGeom prst="rect">
          <a:avLst/>
        </a:prstGeom>
      </xdr:spPr>
    </xdr:pic>
    <xdr:clientData/>
  </xdr:twoCellAnchor>
  <xdr:twoCellAnchor editAs="oneCell">
    <xdr:from>
      <xdr:col>1</xdr:col>
      <xdr:colOff>213360</xdr:colOff>
      <xdr:row>200</xdr:row>
      <xdr:rowOff>51326</xdr:rowOff>
    </xdr:from>
    <xdr:to>
      <xdr:col>1</xdr:col>
      <xdr:colOff>2019048</xdr:colOff>
      <xdr:row>202</xdr:row>
      <xdr:rowOff>119953</xdr:rowOff>
    </xdr:to>
    <xdr:pic>
      <xdr:nvPicPr>
        <xdr:cNvPr id="6" name="Grafik 5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1005840" y="36726386"/>
          <a:ext cx="1805688" cy="434387"/>
        </a:xfrm>
        <a:prstGeom prst="rect">
          <a:avLst/>
        </a:prstGeom>
      </xdr:spPr>
    </xdr:pic>
    <xdr:clientData/>
  </xdr:twoCellAnchor>
  <xdr:twoCellAnchor editAs="oneCell">
    <xdr:from>
      <xdr:col>9</xdr:col>
      <xdr:colOff>716280</xdr:colOff>
      <xdr:row>71</xdr:row>
      <xdr:rowOff>43760</xdr:rowOff>
    </xdr:from>
    <xdr:to>
      <xdr:col>12</xdr:col>
      <xdr:colOff>594360</xdr:colOff>
      <xdr:row>72</xdr:row>
      <xdr:rowOff>47595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9433560" y="13058720"/>
          <a:ext cx="2255520" cy="18671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4</xdr:row>
      <xdr:rowOff>182880</xdr:rowOff>
    </xdr:from>
    <xdr:to>
      <xdr:col>1</xdr:col>
      <xdr:colOff>2865120</xdr:colOff>
      <xdr:row>6</xdr:row>
      <xdr:rowOff>31578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4320" y="1120140"/>
          <a:ext cx="2827020" cy="3211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263063" cy="6008688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0.87359</cdr:x>
      <cdr:y>0.55305</cdr:y>
    </cdr:from>
    <cdr:to>
      <cdr:x>0.98008</cdr:x>
      <cdr:y>0.72384</cdr:y>
    </cdr:to>
    <cdr:pic>
      <cdr:nvPicPr>
        <cdr:cNvPr id="4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8085091" y="3305946"/>
          <a:ext cx="985483" cy="1020932"/>
        </a:xfrm>
        <a:prstGeom xmlns:a="http://schemas.openxmlformats.org/drawingml/2006/main" prst="rect">
          <a:avLst/>
        </a:prstGeom>
      </cdr:spPr>
    </cdr:pic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0.87712</cdr:x>
      <cdr:y>0.49079</cdr:y>
    </cdr:from>
    <cdr:to>
      <cdr:x>0.97061</cdr:x>
      <cdr:y>0.59448</cdr:y>
    </cdr:to>
    <cdr:pic>
      <cdr:nvPicPr>
        <cdr:cNvPr id="2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8130619" y="2930163"/>
          <a:ext cx="866667" cy="619048"/>
        </a:xfrm>
        <a:prstGeom xmlns:a="http://schemas.openxmlformats.org/drawingml/2006/main" prst="rect">
          <a:avLst/>
        </a:prstGeom>
      </cdr:spPr>
    </cdr:pic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0.79835</cdr:x>
      <cdr:y>0.51136</cdr:y>
    </cdr:from>
    <cdr:to>
      <cdr:x>1</cdr:x>
      <cdr:y>0.59903</cdr:y>
    </cdr:to>
    <cdr:pic>
      <cdr:nvPicPr>
        <cdr:cNvPr id="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390501" y="3055545"/>
          <a:ext cx="1866667" cy="523810"/>
        </a:xfrm>
        <a:prstGeom xmlns:a="http://schemas.openxmlformats.org/drawingml/2006/main" prst="rect">
          <a:avLst/>
        </a:prstGeom>
      </cdr:spPr>
    </cdr:pic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0.41513</cdr:x>
      <cdr:y>0.91226</cdr:y>
    </cdr:from>
    <cdr:to>
      <cdr:x>0.67712</cdr:x>
      <cdr:y>1</cdr:y>
    </cdr:to>
    <cdr:pic>
      <cdr:nvPicPr>
        <cdr:cNvPr id="2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3848110" y="5446499"/>
          <a:ext cx="2428571" cy="523810"/>
        </a:xfrm>
        <a:prstGeom xmlns:a="http://schemas.openxmlformats.org/drawingml/2006/main" prst="rect">
          <a:avLst/>
        </a:prstGeom>
      </cdr:spPr>
    </cdr:pic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0" y="0"/>
    <xdr:ext cx="9265920" cy="6012180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0.82373</cdr:x>
      <cdr:y>0.48289</cdr:y>
    </cdr:from>
    <cdr:to>
      <cdr:x>0.98606</cdr:x>
      <cdr:y>0.56265</cdr:y>
    </cdr:to>
    <cdr:pic>
      <cdr:nvPicPr>
        <cdr:cNvPr id="2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635711" y="2883031"/>
          <a:ext cx="1504762" cy="476190"/>
        </a:xfrm>
        <a:prstGeom xmlns:a="http://schemas.openxmlformats.org/drawingml/2006/main" prst="rect">
          <a:avLst/>
        </a:prstGeom>
      </cdr:spPr>
    </cdr:pic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0" y="0"/>
    <xdr:ext cx="9257168" cy="5975287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0.73955</cdr:x>
      <cdr:y>0.44097</cdr:y>
    </cdr:from>
    <cdr:to>
      <cdr:x>1</cdr:x>
      <cdr:y>0.65249</cdr:y>
    </cdr:to>
    <cdr:pic>
      <cdr:nvPicPr>
        <cdr:cNvPr id="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850455" y="2639171"/>
          <a:ext cx="2412608" cy="1265875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B1:BC114"/>
  <sheetViews>
    <sheetView showGridLines="0" tabSelected="1" zoomScaleNormal="100" workbookViewId="0">
      <selection activeCell="E8" sqref="E8:J8"/>
    </sheetView>
  </sheetViews>
  <sheetFormatPr baseColWidth="10" defaultColWidth="11.44140625" defaultRowHeight="13.8" x14ac:dyDescent="0.25"/>
  <cols>
    <col min="1" max="1" width="2" style="4" customWidth="1"/>
    <col min="2" max="2" width="36.33203125" style="4" customWidth="1"/>
    <col min="3" max="3" width="9.6640625" style="4" bestFit="1" customWidth="1"/>
    <col min="4" max="4" width="2.33203125" style="4" customWidth="1"/>
    <col min="5" max="37" width="4.88671875" style="4" customWidth="1"/>
    <col min="38" max="38" width="2.5546875" style="4" customWidth="1"/>
    <col min="39" max="46" width="3.88671875" style="4" hidden="1" customWidth="1"/>
    <col min="47" max="53" width="0" style="4" hidden="1" customWidth="1"/>
    <col min="54" max="16384" width="11.44140625" style="4"/>
  </cols>
  <sheetData>
    <row r="1" spans="2:55" s="2" customFormat="1" ht="24.6" x14ac:dyDescent="0.4">
      <c r="B1" s="17" t="s">
        <v>53</v>
      </c>
      <c r="C1" s="1"/>
      <c r="D1" s="1"/>
      <c r="J1" s="61" t="s">
        <v>318</v>
      </c>
      <c r="N1" s="26"/>
      <c r="O1" s="26"/>
      <c r="P1" s="26"/>
      <c r="Q1" s="110"/>
      <c r="R1" s="112"/>
      <c r="S1" s="85" t="s">
        <v>34</v>
      </c>
      <c r="T1" s="48"/>
      <c r="U1" s="48"/>
      <c r="V1" s="48"/>
      <c r="W1" s="85"/>
      <c r="X1" s="85"/>
      <c r="Y1" s="85"/>
      <c r="Z1" s="48"/>
      <c r="AA1" s="86" t="e">
        <f>(MAX(E27:AK27)/(MAX(E21:AK21)))</f>
        <v>#DIV/0!</v>
      </c>
      <c r="AB1" s="85" t="s">
        <v>10</v>
      </c>
      <c r="AC1" s="48"/>
      <c r="AD1" s="48"/>
      <c r="AE1" s="48"/>
      <c r="AF1" s="48"/>
      <c r="AG1" s="48"/>
      <c r="AH1" s="48"/>
      <c r="AI1" s="42"/>
      <c r="AJ1" s="43"/>
      <c r="AK1" s="43"/>
      <c r="AL1" s="43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</row>
    <row r="2" spans="2:55" s="3" customFormat="1" ht="23.25" customHeight="1" x14ac:dyDescent="0.25">
      <c r="B2" s="16" t="s">
        <v>72</v>
      </c>
      <c r="N2" s="4"/>
      <c r="O2" s="4"/>
      <c r="P2" s="4"/>
      <c r="Q2" s="37"/>
      <c r="R2" s="113"/>
      <c r="S2" s="85"/>
      <c r="T2" s="85"/>
      <c r="U2" s="48"/>
      <c r="V2" s="87"/>
      <c r="W2" s="85"/>
      <c r="X2" s="85" t="s">
        <v>14</v>
      </c>
      <c r="Y2" s="48"/>
      <c r="Z2" s="48"/>
      <c r="AA2" s="113"/>
      <c r="AB2" s="86">
        <v>6500</v>
      </c>
      <c r="AC2" s="85" t="s">
        <v>10</v>
      </c>
      <c r="AD2" s="85" t="s">
        <v>308</v>
      </c>
      <c r="AE2" s="85"/>
      <c r="AF2" s="85"/>
      <c r="AG2" s="85"/>
      <c r="AH2" s="85"/>
      <c r="AI2" s="114"/>
      <c r="AJ2" s="113"/>
      <c r="AK2" s="113"/>
      <c r="AL2" s="113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</row>
    <row r="3" spans="2:55" ht="17.25" customHeight="1" x14ac:dyDescent="0.25">
      <c r="B3" s="116"/>
      <c r="L3" s="55"/>
      <c r="M3" s="55"/>
      <c r="N3" s="57"/>
      <c r="O3" s="57"/>
      <c r="P3" s="57"/>
      <c r="Q3" s="110"/>
      <c r="R3" s="103"/>
      <c r="S3" s="85"/>
      <c r="T3" s="85"/>
      <c r="U3" s="48"/>
      <c r="V3" s="86">
        <f>MAX(E15:AK15)</f>
        <v>0</v>
      </c>
      <c r="W3" s="85"/>
      <c r="X3" s="85" t="s">
        <v>66</v>
      </c>
      <c r="Y3" s="48"/>
      <c r="Z3" s="48"/>
      <c r="AA3" s="43"/>
      <c r="AB3" s="86">
        <v>3500</v>
      </c>
      <c r="AC3" s="85" t="s">
        <v>10</v>
      </c>
      <c r="AD3" s="85" t="s">
        <v>309</v>
      </c>
      <c r="AE3" s="85"/>
      <c r="AF3" s="85"/>
      <c r="AG3" s="85"/>
      <c r="AH3" s="85"/>
      <c r="AI3" s="42"/>
      <c r="AJ3" s="43"/>
      <c r="AK3" s="43"/>
      <c r="AL3" s="43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</row>
    <row r="4" spans="2:55" ht="17.25" customHeight="1" x14ac:dyDescent="0.3">
      <c r="B4" s="12" t="s">
        <v>0</v>
      </c>
      <c r="C4" s="5"/>
      <c r="D4" s="5"/>
      <c r="E4" s="6"/>
      <c r="F4" s="6"/>
      <c r="G4" s="6"/>
      <c r="L4" s="55"/>
      <c r="M4" s="55"/>
      <c r="N4" s="55"/>
      <c r="O4" s="55"/>
      <c r="P4" s="55"/>
      <c r="Q4" s="45"/>
      <c r="R4" s="103"/>
      <c r="S4" s="85"/>
      <c r="T4" s="85"/>
      <c r="U4" s="48"/>
      <c r="V4" s="88">
        <f>E11*0.5*365/1000</f>
        <v>0</v>
      </c>
      <c r="W4" s="89" t="s">
        <v>13</v>
      </c>
      <c r="X4" s="85" t="s">
        <v>67</v>
      </c>
      <c r="Y4" s="48"/>
      <c r="Z4" s="48"/>
      <c r="AA4" s="48"/>
      <c r="AB4" s="86">
        <v>7000</v>
      </c>
      <c r="AC4" s="85" t="s">
        <v>10</v>
      </c>
      <c r="AD4" s="85" t="s">
        <v>310</v>
      </c>
      <c r="AE4" s="85"/>
      <c r="AF4" s="85"/>
      <c r="AG4" s="85"/>
      <c r="AH4" s="85"/>
      <c r="AI4" s="42"/>
      <c r="AJ4" s="43"/>
      <c r="AK4" s="43"/>
      <c r="AL4" s="43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</row>
    <row r="5" spans="2:55" ht="17.25" customHeight="1" x14ac:dyDescent="0.3">
      <c r="B5" s="13" t="s">
        <v>11</v>
      </c>
      <c r="C5" s="7"/>
      <c r="D5" s="7"/>
      <c r="E5" s="8"/>
      <c r="F5" s="8"/>
      <c r="G5" s="8"/>
      <c r="L5" s="55"/>
      <c r="M5" s="55"/>
      <c r="N5" s="55"/>
      <c r="O5" s="55"/>
      <c r="P5" s="55"/>
      <c r="Q5" s="45"/>
      <c r="R5" s="103"/>
      <c r="S5" s="85"/>
      <c r="T5" s="85"/>
      <c r="U5" s="48"/>
      <c r="V5" s="88">
        <f>E11*0.2*365/1000</f>
        <v>0</v>
      </c>
      <c r="W5" s="89" t="s">
        <v>13</v>
      </c>
      <c r="X5" s="85" t="s">
        <v>68</v>
      </c>
      <c r="Y5" s="48"/>
      <c r="Z5" s="48"/>
      <c r="AA5" s="48"/>
      <c r="AB5" s="86">
        <v>4400</v>
      </c>
      <c r="AC5" s="85" t="s">
        <v>10</v>
      </c>
      <c r="AD5" s="85" t="s">
        <v>311</v>
      </c>
      <c r="AE5" s="85"/>
      <c r="AF5" s="85"/>
      <c r="AG5" s="85"/>
      <c r="AH5" s="85"/>
      <c r="AI5" s="42"/>
      <c r="AJ5" s="43"/>
      <c r="AK5" s="43"/>
      <c r="AL5" s="43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</row>
    <row r="6" spans="2:55" ht="17.25" hidden="1" customHeight="1" x14ac:dyDescent="0.3">
      <c r="B6" s="25" t="s">
        <v>23</v>
      </c>
      <c r="C6" s="23"/>
      <c r="D6" s="23"/>
      <c r="E6" s="24"/>
      <c r="F6" s="24"/>
      <c r="G6" s="24"/>
      <c r="L6" s="55"/>
      <c r="M6" s="55"/>
      <c r="N6" s="55"/>
      <c r="O6" s="55"/>
      <c r="P6" s="55"/>
      <c r="Q6" s="45"/>
      <c r="R6" s="43"/>
      <c r="S6" s="43"/>
      <c r="T6" s="43"/>
      <c r="U6" s="43"/>
      <c r="V6" s="43"/>
      <c r="W6" s="43"/>
      <c r="X6" s="43"/>
      <c r="Y6" s="42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</row>
    <row r="7" spans="2:55" ht="17.25" customHeight="1" x14ac:dyDescent="0.25">
      <c r="L7" s="55"/>
      <c r="M7" s="55"/>
      <c r="N7" s="55"/>
      <c r="O7" s="55"/>
      <c r="P7" s="55"/>
      <c r="Q7" s="45"/>
      <c r="R7" s="43"/>
      <c r="S7" s="43"/>
      <c r="T7" s="43"/>
      <c r="U7" s="43"/>
      <c r="V7" s="43"/>
      <c r="W7" s="43"/>
      <c r="X7" s="43"/>
      <c r="Y7" s="42"/>
      <c r="Z7" s="42"/>
      <c r="AA7" s="42"/>
      <c r="AB7" s="42"/>
      <c r="AC7" s="42"/>
      <c r="AD7" s="42"/>
      <c r="AE7" s="42"/>
      <c r="AF7" s="42"/>
      <c r="AG7" s="43"/>
      <c r="AH7" s="43"/>
      <c r="AI7" s="43"/>
      <c r="AJ7" s="43"/>
      <c r="AK7" s="43"/>
      <c r="AL7" s="43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</row>
    <row r="8" spans="2:55" ht="17.25" customHeight="1" x14ac:dyDescent="0.25">
      <c r="B8" s="14" t="s">
        <v>3</v>
      </c>
      <c r="C8" s="14"/>
      <c r="D8" s="14"/>
      <c r="E8" s="131"/>
      <c r="F8" s="131"/>
      <c r="G8" s="131"/>
      <c r="H8" s="131"/>
      <c r="I8" s="131"/>
      <c r="J8" s="131"/>
      <c r="L8" s="56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98"/>
      <c r="AE8" s="98"/>
      <c r="AF8" s="98"/>
      <c r="AG8" s="98"/>
      <c r="AH8" s="98"/>
      <c r="AI8" s="98"/>
      <c r="AJ8" s="45"/>
      <c r="AK8" s="45"/>
      <c r="AL8" s="45"/>
      <c r="AM8" s="111" t="s">
        <v>24</v>
      </c>
      <c r="AN8" s="111"/>
      <c r="AO8" s="45"/>
      <c r="AP8" s="111" t="s">
        <v>28</v>
      </c>
      <c r="AQ8" s="109"/>
      <c r="AR8" s="109"/>
      <c r="AS8" s="109"/>
      <c r="AT8" s="109"/>
      <c r="AU8" s="109"/>
      <c r="AV8" s="45"/>
      <c r="AW8" s="45"/>
      <c r="AX8" s="45"/>
      <c r="AY8" s="45"/>
      <c r="AZ8" s="45"/>
      <c r="BA8" s="45"/>
      <c r="BB8" s="45"/>
      <c r="BC8" s="45"/>
    </row>
    <row r="9" spans="2:55" ht="17.25" customHeight="1" x14ac:dyDescent="0.25">
      <c r="B9" s="9" t="s">
        <v>1</v>
      </c>
      <c r="C9" s="9"/>
      <c r="D9" s="9"/>
      <c r="E9" s="133"/>
      <c r="F9" s="133"/>
      <c r="G9" s="47"/>
      <c r="H9" s="47"/>
      <c r="J9" s="115" t="b">
        <v>0</v>
      </c>
      <c r="K9" s="59"/>
      <c r="L9" s="60"/>
      <c r="M9" s="6"/>
      <c r="N9" s="6"/>
      <c r="O9" s="6"/>
      <c r="P9" s="6"/>
      <c r="Q9" s="6"/>
      <c r="R9" s="6"/>
      <c r="AA9" s="45"/>
      <c r="AB9" s="45"/>
      <c r="AC9" s="45"/>
      <c r="AD9" s="110"/>
      <c r="AE9" s="110"/>
      <c r="AF9" s="110"/>
      <c r="AG9" s="110"/>
      <c r="AH9" s="98"/>
      <c r="AI9" s="98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</row>
    <row r="10" spans="2:55" ht="17.25" customHeight="1" x14ac:dyDescent="0.25">
      <c r="B10" s="9" t="s">
        <v>73</v>
      </c>
      <c r="C10" s="18" t="s">
        <v>2</v>
      </c>
      <c r="D10" s="9"/>
      <c r="E10" s="133"/>
      <c r="F10" s="133"/>
      <c r="G10" s="15"/>
      <c r="K10" s="58"/>
      <c r="L10" s="56"/>
      <c r="AA10" s="45"/>
      <c r="AB10" s="45"/>
      <c r="AC10" s="45"/>
      <c r="AD10" s="110"/>
      <c r="AE10" s="110"/>
      <c r="AF10" s="110"/>
      <c r="AG10" s="110"/>
      <c r="AH10" s="98"/>
      <c r="AI10" s="98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</row>
    <row r="11" spans="2:55" ht="17.25" customHeight="1" x14ac:dyDescent="0.25">
      <c r="B11" s="9" t="s">
        <v>12</v>
      </c>
      <c r="C11" s="18" t="s">
        <v>2</v>
      </c>
      <c r="D11" s="9"/>
      <c r="E11" s="133"/>
      <c r="F11" s="133"/>
      <c r="G11" s="15"/>
      <c r="H11" s="15"/>
      <c r="L11" s="56"/>
      <c r="AA11" s="45"/>
      <c r="AB11" s="45"/>
      <c r="AC11" s="45"/>
      <c r="AD11" s="98"/>
      <c r="AE11" s="98"/>
      <c r="AF11" s="98"/>
      <c r="AG11" s="98"/>
      <c r="AH11" s="98"/>
      <c r="AI11" s="98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</row>
    <row r="12" spans="2:55" ht="17.25" customHeight="1" x14ac:dyDescent="0.25">
      <c r="B12" s="9" t="s">
        <v>4</v>
      </c>
      <c r="C12" s="18" t="s">
        <v>5</v>
      </c>
      <c r="D12" s="9"/>
      <c r="E12" s="132"/>
      <c r="F12" s="132"/>
      <c r="G12" s="90" t="s">
        <v>74</v>
      </c>
      <c r="L12" s="56"/>
      <c r="AA12" s="45"/>
      <c r="AB12" s="45"/>
      <c r="AC12" s="45"/>
      <c r="AD12" s="98"/>
      <c r="AE12" s="98"/>
      <c r="AF12" s="98"/>
      <c r="AG12" s="98"/>
      <c r="AH12" s="98"/>
      <c r="AI12" s="98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</row>
    <row r="13" spans="2:55" ht="17.25" customHeight="1" x14ac:dyDescent="0.25">
      <c r="C13" s="11"/>
      <c r="D13" s="10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45"/>
      <c r="AJ13" s="45"/>
      <c r="AK13" s="45"/>
      <c r="AR13" s="45"/>
      <c r="AS13" s="45"/>
      <c r="AT13" s="45"/>
      <c r="AU13" s="45"/>
      <c r="AV13" s="45"/>
      <c r="AW13" s="45"/>
      <c r="AX13" s="45"/>
      <c r="AY13" s="45"/>
      <c r="AZ13" s="45"/>
      <c r="BA13" s="45"/>
      <c r="BB13" s="45"/>
      <c r="BC13" s="45"/>
    </row>
    <row r="14" spans="2:55" ht="17.25" customHeight="1" x14ac:dyDescent="0.25">
      <c r="C14" s="11"/>
      <c r="D14" s="66"/>
      <c r="E14" s="21">
        <v>1988</v>
      </c>
      <c r="F14" s="21">
        <v>1989</v>
      </c>
      <c r="G14" s="21">
        <v>1990</v>
      </c>
      <c r="H14" s="21">
        <v>1991</v>
      </c>
      <c r="I14" s="21">
        <v>1992</v>
      </c>
      <c r="J14" s="21">
        <v>1993</v>
      </c>
      <c r="K14" s="21">
        <v>1994</v>
      </c>
      <c r="L14" s="21">
        <v>1995</v>
      </c>
      <c r="M14" s="21">
        <v>1996</v>
      </c>
      <c r="N14" s="21">
        <v>1997</v>
      </c>
      <c r="O14" s="21">
        <v>1998</v>
      </c>
      <c r="P14" s="21">
        <v>1999</v>
      </c>
      <c r="Q14" s="21">
        <v>2000</v>
      </c>
      <c r="R14" s="21">
        <v>2001</v>
      </c>
      <c r="S14" s="21">
        <v>2002</v>
      </c>
      <c r="T14" s="21">
        <v>2003</v>
      </c>
      <c r="U14" s="21">
        <v>2004</v>
      </c>
      <c r="V14" s="21">
        <v>2005</v>
      </c>
      <c r="W14" s="21">
        <v>2006</v>
      </c>
      <c r="X14" s="21">
        <v>2007</v>
      </c>
      <c r="Y14" s="21">
        <v>2008</v>
      </c>
      <c r="Z14" s="21">
        <v>2009</v>
      </c>
      <c r="AA14" s="21">
        <v>2010</v>
      </c>
      <c r="AB14" s="21">
        <v>2011</v>
      </c>
      <c r="AC14" s="21">
        <v>2012</v>
      </c>
      <c r="AD14" s="21">
        <v>2013</v>
      </c>
      <c r="AE14" s="21">
        <v>2014</v>
      </c>
      <c r="AF14" s="21">
        <v>2015</v>
      </c>
      <c r="AG14" s="21">
        <v>2016</v>
      </c>
      <c r="AH14" s="21">
        <v>2017</v>
      </c>
      <c r="AI14" s="21">
        <v>2018</v>
      </c>
      <c r="AJ14" s="21">
        <v>2019</v>
      </c>
      <c r="AK14" s="21">
        <v>2020</v>
      </c>
      <c r="AL14" s="10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</row>
    <row r="15" spans="2:55" ht="17.25" customHeight="1" x14ac:dyDescent="0.25">
      <c r="B15" s="9" t="s">
        <v>29</v>
      </c>
      <c r="C15" s="44" t="s">
        <v>2</v>
      </c>
      <c r="D15" s="6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49"/>
      <c r="AJ15" s="49"/>
      <c r="AK15" s="49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</row>
    <row r="16" spans="2:55" ht="17.25" customHeight="1" x14ac:dyDescent="0.25">
      <c r="B16" s="9" t="s">
        <v>25</v>
      </c>
      <c r="C16" s="44" t="s">
        <v>62</v>
      </c>
      <c r="D16" s="6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49"/>
      <c r="AJ16" s="49"/>
      <c r="AK16" s="49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</row>
    <row r="17" spans="2:55" ht="8.4" hidden="1" customHeight="1" x14ac:dyDescent="0.25">
      <c r="B17" s="62" t="s">
        <v>60</v>
      </c>
      <c r="C17" s="20" t="s">
        <v>13</v>
      </c>
      <c r="D17" s="67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M17" s="19" t="s">
        <v>63</v>
      </c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</row>
    <row r="18" spans="2:55" ht="17.25" customHeight="1" x14ac:dyDescent="0.25">
      <c r="B18" s="9" t="s">
        <v>6</v>
      </c>
      <c r="C18" s="20" t="s">
        <v>64</v>
      </c>
      <c r="D18" s="66"/>
      <c r="E18" s="51"/>
      <c r="F18" s="51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51"/>
      <c r="AJ18" s="51"/>
      <c r="AK18" s="51"/>
      <c r="AR18" s="45"/>
      <c r="AS18" s="45"/>
      <c r="AT18" s="45"/>
      <c r="AU18" s="45"/>
      <c r="AV18" s="45"/>
      <c r="AW18" s="45"/>
      <c r="AX18" s="45"/>
      <c r="AY18" s="45"/>
      <c r="AZ18" s="45"/>
      <c r="BA18" s="45"/>
      <c r="BB18" s="45"/>
      <c r="BC18" s="45"/>
    </row>
    <row r="19" spans="2:55" ht="17.25" customHeight="1" x14ac:dyDescent="0.25">
      <c r="B19" s="32" t="s">
        <v>26</v>
      </c>
      <c r="C19" s="20" t="s">
        <v>7</v>
      </c>
      <c r="D19" s="68"/>
      <c r="E19" s="30" t="e">
        <f t="shared" ref="E19:AK19" si="0">IF(((1-(E15-$E$10)/($V$3-$E$10))*100)&gt;100,#N/A,(1-(E15-$E$10)/($V$3-$E$10))*100)</f>
        <v>#DIV/0!</v>
      </c>
      <c r="F19" s="30" t="e">
        <f t="shared" si="0"/>
        <v>#DIV/0!</v>
      </c>
      <c r="G19" s="30" t="e">
        <f t="shared" si="0"/>
        <v>#DIV/0!</v>
      </c>
      <c r="H19" s="30" t="e">
        <f t="shared" si="0"/>
        <v>#DIV/0!</v>
      </c>
      <c r="I19" s="30" t="e">
        <f t="shared" si="0"/>
        <v>#DIV/0!</v>
      </c>
      <c r="J19" s="30" t="e">
        <f t="shared" si="0"/>
        <v>#DIV/0!</v>
      </c>
      <c r="K19" s="30" t="e">
        <f t="shared" si="0"/>
        <v>#DIV/0!</v>
      </c>
      <c r="L19" s="30" t="e">
        <f t="shared" si="0"/>
        <v>#DIV/0!</v>
      </c>
      <c r="M19" s="30" t="e">
        <f t="shared" si="0"/>
        <v>#DIV/0!</v>
      </c>
      <c r="N19" s="30" t="e">
        <f t="shared" si="0"/>
        <v>#DIV/0!</v>
      </c>
      <c r="O19" s="30" t="e">
        <f t="shared" si="0"/>
        <v>#DIV/0!</v>
      </c>
      <c r="P19" s="30" t="e">
        <f t="shared" si="0"/>
        <v>#DIV/0!</v>
      </c>
      <c r="Q19" s="30" t="e">
        <f t="shared" si="0"/>
        <v>#DIV/0!</v>
      </c>
      <c r="R19" s="30" t="e">
        <f t="shared" si="0"/>
        <v>#DIV/0!</v>
      </c>
      <c r="S19" s="30" t="e">
        <f t="shared" si="0"/>
        <v>#DIV/0!</v>
      </c>
      <c r="T19" s="30" t="e">
        <f t="shared" si="0"/>
        <v>#DIV/0!</v>
      </c>
      <c r="U19" s="30" t="e">
        <f t="shared" si="0"/>
        <v>#DIV/0!</v>
      </c>
      <c r="V19" s="30" t="e">
        <f t="shared" si="0"/>
        <v>#DIV/0!</v>
      </c>
      <c r="W19" s="30" t="e">
        <f t="shared" si="0"/>
        <v>#DIV/0!</v>
      </c>
      <c r="X19" s="30" t="e">
        <f t="shared" si="0"/>
        <v>#DIV/0!</v>
      </c>
      <c r="Y19" s="30" t="e">
        <f t="shared" si="0"/>
        <v>#DIV/0!</v>
      </c>
      <c r="Z19" s="30" t="e">
        <f t="shared" si="0"/>
        <v>#DIV/0!</v>
      </c>
      <c r="AA19" s="30" t="e">
        <f t="shared" si="0"/>
        <v>#DIV/0!</v>
      </c>
      <c r="AB19" s="30" t="e">
        <f t="shared" si="0"/>
        <v>#DIV/0!</v>
      </c>
      <c r="AC19" s="30" t="e">
        <f t="shared" si="0"/>
        <v>#DIV/0!</v>
      </c>
      <c r="AD19" s="30" t="e">
        <f t="shared" si="0"/>
        <v>#DIV/0!</v>
      </c>
      <c r="AE19" s="30" t="e">
        <f t="shared" si="0"/>
        <v>#DIV/0!</v>
      </c>
      <c r="AF19" s="30" t="e">
        <f t="shared" si="0"/>
        <v>#DIV/0!</v>
      </c>
      <c r="AG19" s="30" t="e">
        <f t="shared" si="0"/>
        <v>#DIV/0!</v>
      </c>
      <c r="AH19" s="30" t="e">
        <f t="shared" si="0"/>
        <v>#DIV/0!</v>
      </c>
      <c r="AI19" s="30" t="e">
        <f t="shared" si="0"/>
        <v>#DIV/0!</v>
      </c>
      <c r="AJ19" s="30" t="e">
        <f t="shared" si="0"/>
        <v>#DIV/0!</v>
      </c>
      <c r="AK19" s="30" t="e">
        <f t="shared" si="0"/>
        <v>#DIV/0!</v>
      </c>
      <c r="AM19" s="19" t="s">
        <v>56</v>
      </c>
      <c r="AR19" s="45"/>
      <c r="AS19" s="45"/>
      <c r="AT19" s="45"/>
      <c r="AU19" s="45"/>
      <c r="AV19" s="45"/>
      <c r="AW19" s="45"/>
      <c r="AX19" s="45"/>
      <c r="AY19" s="45"/>
      <c r="AZ19" s="45"/>
      <c r="BA19" s="45"/>
      <c r="BB19" s="45"/>
      <c r="BC19" s="45"/>
    </row>
    <row r="20" spans="2:55" ht="17.25" customHeight="1" x14ac:dyDescent="0.25">
      <c r="B20" s="32" t="s">
        <v>40</v>
      </c>
      <c r="C20" s="20" t="s">
        <v>61</v>
      </c>
      <c r="D20" s="68"/>
      <c r="E20" s="31">
        <f t="shared" ref="E20:AJ20" si="1">IF((E15*E16/1000000)&lt;0.01,0,IF(E17&gt;0.01,E17,(E15*E16/1000000)))</f>
        <v>0</v>
      </c>
      <c r="F20" s="31">
        <f t="shared" si="1"/>
        <v>0</v>
      </c>
      <c r="G20" s="31">
        <f t="shared" si="1"/>
        <v>0</v>
      </c>
      <c r="H20" s="31">
        <f t="shared" si="1"/>
        <v>0</v>
      </c>
      <c r="I20" s="31">
        <f t="shared" si="1"/>
        <v>0</v>
      </c>
      <c r="J20" s="31">
        <f t="shared" si="1"/>
        <v>0</v>
      </c>
      <c r="K20" s="31">
        <f t="shared" si="1"/>
        <v>0</v>
      </c>
      <c r="L20" s="31">
        <f t="shared" si="1"/>
        <v>0</v>
      </c>
      <c r="M20" s="31">
        <f t="shared" si="1"/>
        <v>0</v>
      </c>
      <c r="N20" s="31">
        <f t="shared" si="1"/>
        <v>0</v>
      </c>
      <c r="O20" s="31">
        <f t="shared" si="1"/>
        <v>0</v>
      </c>
      <c r="P20" s="31">
        <f t="shared" si="1"/>
        <v>0</v>
      </c>
      <c r="Q20" s="31">
        <f t="shared" si="1"/>
        <v>0</v>
      </c>
      <c r="R20" s="31">
        <f t="shared" si="1"/>
        <v>0</v>
      </c>
      <c r="S20" s="31">
        <f t="shared" si="1"/>
        <v>0</v>
      </c>
      <c r="T20" s="31">
        <f t="shared" si="1"/>
        <v>0</v>
      </c>
      <c r="U20" s="31">
        <f t="shared" si="1"/>
        <v>0</v>
      </c>
      <c r="V20" s="31">
        <f t="shared" si="1"/>
        <v>0</v>
      </c>
      <c r="W20" s="31">
        <f t="shared" si="1"/>
        <v>0</v>
      </c>
      <c r="X20" s="31">
        <f t="shared" si="1"/>
        <v>0</v>
      </c>
      <c r="Y20" s="31">
        <f t="shared" si="1"/>
        <v>0</v>
      </c>
      <c r="Z20" s="31">
        <f t="shared" si="1"/>
        <v>0</v>
      </c>
      <c r="AA20" s="31">
        <f t="shared" si="1"/>
        <v>0</v>
      </c>
      <c r="AB20" s="31">
        <f t="shared" si="1"/>
        <v>0</v>
      </c>
      <c r="AC20" s="31">
        <f t="shared" si="1"/>
        <v>0</v>
      </c>
      <c r="AD20" s="31">
        <f t="shared" si="1"/>
        <v>0</v>
      </c>
      <c r="AE20" s="31">
        <f t="shared" si="1"/>
        <v>0</v>
      </c>
      <c r="AF20" s="31">
        <f t="shared" si="1"/>
        <v>0</v>
      </c>
      <c r="AG20" s="31">
        <f t="shared" si="1"/>
        <v>0</v>
      </c>
      <c r="AH20" s="31">
        <f t="shared" si="1"/>
        <v>0</v>
      </c>
      <c r="AI20" s="31">
        <f t="shared" si="1"/>
        <v>0</v>
      </c>
      <c r="AJ20" s="31">
        <f t="shared" si="1"/>
        <v>0</v>
      </c>
      <c r="AK20" s="31">
        <f>IF((AK15*AK16/1000000)&lt;0.01,0,IF(AK17&gt;0.01,AK17,(AK15*AK16/1000000)))</f>
        <v>0</v>
      </c>
      <c r="AM20" s="36" t="s">
        <v>41</v>
      </c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</row>
    <row r="21" spans="2:55" ht="17.25" customHeight="1" x14ac:dyDescent="0.25">
      <c r="B21" s="32" t="s">
        <v>30</v>
      </c>
      <c r="C21" s="20" t="s">
        <v>8</v>
      </c>
      <c r="D21" s="68"/>
      <c r="E21" s="31">
        <f>IF(E15=0,0,(SUM($E$20:E$20)))</f>
        <v>0</v>
      </c>
      <c r="F21" s="31">
        <f>IF(F15=0,0,(SUM($E$20:F$20)))</f>
        <v>0</v>
      </c>
      <c r="G21" s="31">
        <f>IF(G15=0,0,(SUM($E$20:G$20)))</f>
        <v>0</v>
      </c>
      <c r="H21" s="31">
        <f>IF(H15=0,0,(SUM($E$20:H$20)))</f>
        <v>0</v>
      </c>
      <c r="I21" s="31">
        <f>IF(I15=0,0,(SUM($E$20:I$20)))</f>
        <v>0</v>
      </c>
      <c r="J21" s="31">
        <f>IF(J15=0,0,(SUM($E$20:J$20)))</f>
        <v>0</v>
      </c>
      <c r="K21" s="31">
        <f>IF(K15=0,0,(SUM($E$20:K$20)))</f>
        <v>0</v>
      </c>
      <c r="L21" s="31">
        <f>IF(L15=0,0,(SUM($E$20:L$20)))</f>
        <v>0</v>
      </c>
      <c r="M21" s="31">
        <f>IF(M15=0,0,(SUM($E$20:M$20)))</f>
        <v>0</v>
      </c>
      <c r="N21" s="31">
        <f>IF(N15=0,0,(SUM($E$20:N$20)))</f>
        <v>0</v>
      </c>
      <c r="O21" s="31">
        <f>IF(O15=0,0,(SUM($E$20:O$20)))</f>
        <v>0</v>
      </c>
      <c r="P21" s="31">
        <f>IF(P15=0,0,(SUM($E$20:P$20)))</f>
        <v>0</v>
      </c>
      <c r="Q21" s="31">
        <f>IF(Q15=0,0,(SUM($E$20:Q$20)))</f>
        <v>0</v>
      </c>
      <c r="R21" s="31">
        <f>IF(R15=0,0,(SUM($E$20:R$20)))</f>
        <v>0</v>
      </c>
      <c r="S21" s="31">
        <f>IF(S15=0,0,(SUM($E$20:S$20)))</f>
        <v>0</v>
      </c>
      <c r="T21" s="31">
        <f>IF(T15=0,0,(SUM($E$20:T$20)))</f>
        <v>0</v>
      </c>
      <c r="U21" s="31">
        <f>IF(U15=0,0,(SUM($E$20:U$20)))</f>
        <v>0</v>
      </c>
      <c r="V21" s="31">
        <f>IF(V15=0,0,(SUM($E$20:V$20)))</f>
        <v>0</v>
      </c>
      <c r="W21" s="31">
        <f>IF(W15=0,0,(SUM($E$20:W$20)))</f>
        <v>0</v>
      </c>
      <c r="X21" s="31">
        <f>IF(X15=0,0,(SUM($E$20:X$20)))</f>
        <v>0</v>
      </c>
      <c r="Y21" s="31">
        <f>IF(Y15=0,0,(SUM($E$20:Y$20)))</f>
        <v>0</v>
      </c>
      <c r="Z21" s="31">
        <f>IF(Z15=0,0,(SUM($E$20:Z$20)))</f>
        <v>0</v>
      </c>
      <c r="AA21" s="31">
        <f>IF(AA15=0,0,(SUM($E$20:AA$20)))</f>
        <v>0</v>
      </c>
      <c r="AB21" s="31">
        <f>IF(AB15=0,0,(SUM($E$20:AB$20)))</f>
        <v>0</v>
      </c>
      <c r="AC21" s="31">
        <f>IF(AC15=0,0,(SUM($E$20:AC$20)))</f>
        <v>0</v>
      </c>
      <c r="AD21" s="31">
        <f>IF(AD15=0,0,(SUM($E$20:AD$20)))</f>
        <v>0</v>
      </c>
      <c r="AE21" s="31">
        <f>IF(AE15=0,0,(SUM($E$20:AE$20)))</f>
        <v>0</v>
      </c>
      <c r="AF21" s="31">
        <f>IF(AF15=0,0,(SUM($E$20:AF$20)))</f>
        <v>0</v>
      </c>
      <c r="AG21" s="31">
        <f>IF(AG15=0,0,(SUM($E$20:AG$20)))</f>
        <v>0</v>
      </c>
      <c r="AH21" s="31">
        <f>IF(AH15=0,0,(SUM($E$20:AH$20)))</f>
        <v>0</v>
      </c>
      <c r="AI21" s="31">
        <f>IF(AI15=0,0,(SUM($E$20:AI$20)))</f>
        <v>0</v>
      </c>
      <c r="AJ21" s="31">
        <f>IF(AJ15=0,0,(SUM($E$20:AJ$20)))</f>
        <v>0</v>
      </c>
      <c r="AK21" s="31">
        <f>IF(AK15=0,0,(SUM($E$20:AK$20)))</f>
        <v>0</v>
      </c>
      <c r="AM21" s="39" t="s">
        <v>54</v>
      </c>
      <c r="AR21" s="45"/>
      <c r="AS21" s="45"/>
      <c r="AT21" s="45"/>
      <c r="AU21" s="45"/>
      <c r="AV21" s="45"/>
      <c r="AW21" s="45"/>
      <c r="AX21" s="45"/>
      <c r="AY21" s="45"/>
      <c r="AZ21" s="45"/>
      <c r="BA21" s="45"/>
      <c r="BB21" s="45"/>
      <c r="BC21" s="45"/>
    </row>
    <row r="22" spans="2:55" ht="17.25" hidden="1" customHeight="1" x14ac:dyDescent="0.25">
      <c r="B22" s="32"/>
      <c r="C22" s="20"/>
      <c r="D22" s="68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M22" s="39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</row>
    <row r="23" spans="2:55" ht="17.25" customHeight="1" x14ac:dyDescent="0.35">
      <c r="B23" s="33" t="s">
        <v>31</v>
      </c>
      <c r="C23" s="20" t="s">
        <v>7</v>
      </c>
      <c r="D23" s="68"/>
      <c r="E23" s="31">
        <f t="shared" ref="E23:AI23" si="2">IF(((E21-D21)/(D21+0.00001)*100)&gt;111,0,(E21-D21)/(D21+0.00001)*100)</f>
        <v>0</v>
      </c>
      <c r="F23" s="31">
        <f t="shared" si="2"/>
        <v>0</v>
      </c>
      <c r="G23" s="31">
        <f t="shared" si="2"/>
        <v>0</v>
      </c>
      <c r="H23" s="31">
        <f t="shared" si="2"/>
        <v>0</v>
      </c>
      <c r="I23" s="31">
        <f t="shared" si="2"/>
        <v>0</v>
      </c>
      <c r="J23" s="31">
        <f t="shared" si="2"/>
        <v>0</v>
      </c>
      <c r="K23" s="31">
        <f t="shared" si="2"/>
        <v>0</v>
      </c>
      <c r="L23" s="31">
        <f t="shared" si="2"/>
        <v>0</v>
      </c>
      <c r="M23" s="31">
        <f t="shared" si="2"/>
        <v>0</v>
      </c>
      <c r="N23" s="31">
        <f t="shared" si="2"/>
        <v>0</v>
      </c>
      <c r="O23" s="31">
        <f t="shared" si="2"/>
        <v>0</v>
      </c>
      <c r="P23" s="31">
        <f t="shared" si="2"/>
        <v>0</v>
      </c>
      <c r="Q23" s="31">
        <f t="shared" si="2"/>
        <v>0</v>
      </c>
      <c r="R23" s="31">
        <f t="shared" si="2"/>
        <v>0</v>
      </c>
      <c r="S23" s="31">
        <f t="shared" si="2"/>
        <v>0</v>
      </c>
      <c r="T23" s="31">
        <f t="shared" si="2"/>
        <v>0</v>
      </c>
      <c r="U23" s="31">
        <f t="shared" si="2"/>
        <v>0</v>
      </c>
      <c r="V23" s="31">
        <f t="shared" si="2"/>
        <v>0</v>
      </c>
      <c r="W23" s="31">
        <f t="shared" si="2"/>
        <v>0</v>
      </c>
      <c r="X23" s="31">
        <f t="shared" si="2"/>
        <v>0</v>
      </c>
      <c r="Y23" s="31">
        <f t="shared" si="2"/>
        <v>0</v>
      </c>
      <c r="Z23" s="31">
        <f t="shared" si="2"/>
        <v>0</v>
      </c>
      <c r="AA23" s="31">
        <f t="shared" si="2"/>
        <v>0</v>
      </c>
      <c r="AB23" s="31">
        <f t="shared" si="2"/>
        <v>0</v>
      </c>
      <c r="AC23" s="31">
        <f t="shared" si="2"/>
        <v>0</v>
      </c>
      <c r="AD23" s="31">
        <f t="shared" si="2"/>
        <v>0</v>
      </c>
      <c r="AE23" s="31">
        <f t="shared" si="2"/>
        <v>0</v>
      </c>
      <c r="AF23" s="31">
        <f t="shared" si="2"/>
        <v>0</v>
      </c>
      <c r="AG23" s="31">
        <f t="shared" si="2"/>
        <v>0</v>
      </c>
      <c r="AH23" s="31">
        <f t="shared" si="2"/>
        <v>0</v>
      </c>
      <c r="AI23" s="31">
        <f t="shared" si="2"/>
        <v>0</v>
      </c>
      <c r="AJ23" s="31">
        <f t="shared" ref="AJ23" si="3">IF(((AJ21-AI21)/(AI21+0.00001)*100)&gt;111,0,(AJ21-AI21)/(AI21+0.00001)*100)</f>
        <v>0</v>
      </c>
      <c r="AK23" s="31">
        <f t="shared" ref="AK23" si="4">IF(((AK21-AJ21)/(AJ21+0.00001)*100)&gt;111,0,(AK21-AJ21)/(AJ21+0.00001)*100)</f>
        <v>0</v>
      </c>
      <c r="AM23" s="19" t="s">
        <v>39</v>
      </c>
      <c r="AR23" s="45"/>
      <c r="AS23" s="45"/>
      <c r="AT23" s="45"/>
      <c r="AU23" s="45"/>
      <c r="AV23" s="45"/>
      <c r="AW23" s="45"/>
      <c r="AX23" s="45"/>
      <c r="AY23" s="45"/>
      <c r="AZ23" s="45"/>
      <c r="BA23" s="45"/>
      <c r="BB23" s="45"/>
      <c r="BC23" s="45"/>
    </row>
    <row r="24" spans="2:55" ht="14.4" customHeight="1" x14ac:dyDescent="0.25">
      <c r="B24" s="32" t="s">
        <v>27</v>
      </c>
      <c r="C24" s="20" t="s">
        <v>9</v>
      </c>
      <c r="D24" s="68"/>
      <c r="E24" s="29">
        <f t="shared" ref="E24:AK24" si="5">IF((E18/(E20+0.0000000001))&gt;200000,0,E18/(E20+0.0000000001))</f>
        <v>0</v>
      </c>
      <c r="F24" s="29">
        <f t="shared" si="5"/>
        <v>0</v>
      </c>
      <c r="G24" s="29">
        <f t="shared" si="5"/>
        <v>0</v>
      </c>
      <c r="H24" s="29">
        <f t="shared" si="5"/>
        <v>0</v>
      </c>
      <c r="I24" s="29">
        <f t="shared" si="5"/>
        <v>0</v>
      </c>
      <c r="J24" s="29">
        <f t="shared" si="5"/>
        <v>0</v>
      </c>
      <c r="K24" s="29">
        <f t="shared" si="5"/>
        <v>0</v>
      </c>
      <c r="L24" s="29">
        <f t="shared" si="5"/>
        <v>0</v>
      </c>
      <c r="M24" s="29">
        <f t="shared" si="5"/>
        <v>0</v>
      </c>
      <c r="N24" s="29">
        <f t="shared" si="5"/>
        <v>0</v>
      </c>
      <c r="O24" s="29">
        <f t="shared" si="5"/>
        <v>0</v>
      </c>
      <c r="P24" s="29">
        <f t="shared" si="5"/>
        <v>0</v>
      </c>
      <c r="Q24" s="29">
        <f t="shared" si="5"/>
        <v>0</v>
      </c>
      <c r="R24" s="29">
        <f t="shared" si="5"/>
        <v>0</v>
      </c>
      <c r="S24" s="29">
        <f t="shared" si="5"/>
        <v>0</v>
      </c>
      <c r="T24" s="29">
        <f t="shared" si="5"/>
        <v>0</v>
      </c>
      <c r="U24" s="29">
        <f t="shared" si="5"/>
        <v>0</v>
      </c>
      <c r="V24" s="29">
        <f t="shared" si="5"/>
        <v>0</v>
      </c>
      <c r="W24" s="29">
        <f t="shared" si="5"/>
        <v>0</v>
      </c>
      <c r="X24" s="29">
        <f t="shared" si="5"/>
        <v>0</v>
      </c>
      <c r="Y24" s="29">
        <f t="shared" si="5"/>
        <v>0</v>
      </c>
      <c r="Z24" s="29">
        <f t="shared" si="5"/>
        <v>0</v>
      </c>
      <c r="AA24" s="29">
        <f t="shared" si="5"/>
        <v>0</v>
      </c>
      <c r="AB24" s="29">
        <f t="shared" si="5"/>
        <v>0</v>
      </c>
      <c r="AC24" s="29">
        <f t="shared" si="5"/>
        <v>0</v>
      </c>
      <c r="AD24" s="29">
        <f t="shared" si="5"/>
        <v>0</v>
      </c>
      <c r="AE24" s="29">
        <f t="shared" si="5"/>
        <v>0</v>
      </c>
      <c r="AF24" s="29">
        <f t="shared" si="5"/>
        <v>0</v>
      </c>
      <c r="AG24" s="29">
        <f t="shared" si="5"/>
        <v>0</v>
      </c>
      <c r="AH24" s="29">
        <f t="shared" si="5"/>
        <v>0</v>
      </c>
      <c r="AI24" s="29">
        <f t="shared" si="5"/>
        <v>0</v>
      </c>
      <c r="AJ24" s="29">
        <f t="shared" si="5"/>
        <v>0</v>
      </c>
      <c r="AK24" s="29">
        <f t="shared" si="5"/>
        <v>0</v>
      </c>
      <c r="AM24" s="19" t="s">
        <v>42</v>
      </c>
      <c r="AR24" s="45"/>
      <c r="AS24" s="45"/>
      <c r="AT24" s="45"/>
      <c r="AU24" s="45"/>
      <c r="AV24" s="45"/>
      <c r="AW24" s="45"/>
      <c r="AX24" s="45"/>
      <c r="AY24" s="45"/>
      <c r="AZ24" s="45"/>
      <c r="BA24" s="45"/>
      <c r="BB24" s="45"/>
      <c r="BC24" s="45"/>
    </row>
    <row r="25" spans="2:55" s="48" customFormat="1" ht="1.2" customHeight="1" x14ac:dyDescent="0.25">
      <c r="B25" s="99" t="s">
        <v>302</v>
      </c>
      <c r="C25" s="100" t="s">
        <v>20</v>
      </c>
      <c r="D25" s="101"/>
      <c r="E25" s="46">
        <f t="shared" ref="E25:AK25" si="6">E27/1000</f>
        <v>0</v>
      </c>
      <c r="F25" s="46">
        <f t="shared" si="6"/>
        <v>0</v>
      </c>
      <c r="G25" s="46">
        <f t="shared" si="6"/>
        <v>0</v>
      </c>
      <c r="H25" s="46">
        <f t="shared" si="6"/>
        <v>0</v>
      </c>
      <c r="I25" s="46">
        <f t="shared" si="6"/>
        <v>0</v>
      </c>
      <c r="J25" s="46">
        <f t="shared" si="6"/>
        <v>0</v>
      </c>
      <c r="K25" s="46">
        <f t="shared" si="6"/>
        <v>0</v>
      </c>
      <c r="L25" s="46">
        <f t="shared" si="6"/>
        <v>0</v>
      </c>
      <c r="M25" s="46">
        <f t="shared" si="6"/>
        <v>0</v>
      </c>
      <c r="N25" s="46">
        <f t="shared" si="6"/>
        <v>0</v>
      </c>
      <c r="O25" s="46">
        <f t="shared" si="6"/>
        <v>0</v>
      </c>
      <c r="P25" s="46">
        <f t="shared" si="6"/>
        <v>0</v>
      </c>
      <c r="Q25" s="46">
        <f t="shared" si="6"/>
        <v>0</v>
      </c>
      <c r="R25" s="46">
        <f t="shared" si="6"/>
        <v>0</v>
      </c>
      <c r="S25" s="46">
        <f t="shared" si="6"/>
        <v>0</v>
      </c>
      <c r="T25" s="46">
        <f t="shared" si="6"/>
        <v>0</v>
      </c>
      <c r="U25" s="46">
        <f t="shared" si="6"/>
        <v>0</v>
      </c>
      <c r="V25" s="46">
        <f t="shared" si="6"/>
        <v>0</v>
      </c>
      <c r="W25" s="46">
        <f t="shared" si="6"/>
        <v>0</v>
      </c>
      <c r="X25" s="46">
        <f t="shared" si="6"/>
        <v>0</v>
      </c>
      <c r="Y25" s="46">
        <f t="shared" si="6"/>
        <v>0</v>
      </c>
      <c r="Z25" s="46">
        <f t="shared" si="6"/>
        <v>0</v>
      </c>
      <c r="AA25" s="46">
        <f t="shared" si="6"/>
        <v>0</v>
      </c>
      <c r="AB25" s="46">
        <f t="shared" si="6"/>
        <v>0</v>
      </c>
      <c r="AC25" s="46">
        <f t="shared" si="6"/>
        <v>0</v>
      </c>
      <c r="AD25" s="46">
        <f t="shared" si="6"/>
        <v>0</v>
      </c>
      <c r="AE25" s="46">
        <f t="shared" si="6"/>
        <v>0</v>
      </c>
      <c r="AF25" s="46">
        <f t="shared" si="6"/>
        <v>0</v>
      </c>
      <c r="AG25" s="46">
        <f t="shared" si="6"/>
        <v>0</v>
      </c>
      <c r="AH25" s="46">
        <f t="shared" si="6"/>
        <v>0</v>
      </c>
      <c r="AI25" s="46">
        <f t="shared" si="6"/>
        <v>0</v>
      </c>
      <c r="AJ25" s="46">
        <f t="shared" si="6"/>
        <v>0</v>
      </c>
      <c r="AK25" s="46">
        <f t="shared" si="6"/>
        <v>0</v>
      </c>
      <c r="AM25" s="85" t="s">
        <v>65</v>
      </c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</row>
    <row r="26" spans="2:55" s="122" customFormat="1" ht="1.2" customHeight="1" x14ac:dyDescent="0.25">
      <c r="B26" s="99"/>
      <c r="C26" s="100"/>
      <c r="D26" s="101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M26" s="124"/>
    </row>
    <row r="27" spans="2:55" s="121" customFormat="1" ht="1.2" customHeight="1" x14ac:dyDescent="0.25">
      <c r="B27" s="120" t="s">
        <v>93</v>
      </c>
      <c r="C27" s="100" t="s">
        <v>20</v>
      </c>
      <c r="D27" s="125"/>
      <c r="E27" s="102">
        <f t="shared" ref="E27:AK27" si="7">E18+D27</f>
        <v>0</v>
      </c>
      <c r="F27" s="102">
        <f t="shared" si="7"/>
        <v>0</v>
      </c>
      <c r="G27" s="102">
        <f t="shared" si="7"/>
        <v>0</v>
      </c>
      <c r="H27" s="102">
        <f t="shared" si="7"/>
        <v>0</v>
      </c>
      <c r="I27" s="102">
        <f t="shared" si="7"/>
        <v>0</v>
      </c>
      <c r="J27" s="102">
        <f t="shared" si="7"/>
        <v>0</v>
      </c>
      <c r="K27" s="102">
        <f t="shared" si="7"/>
        <v>0</v>
      </c>
      <c r="L27" s="102">
        <f t="shared" si="7"/>
        <v>0</v>
      </c>
      <c r="M27" s="102">
        <f t="shared" si="7"/>
        <v>0</v>
      </c>
      <c r="N27" s="102">
        <f t="shared" si="7"/>
        <v>0</v>
      </c>
      <c r="O27" s="102">
        <f t="shared" si="7"/>
        <v>0</v>
      </c>
      <c r="P27" s="102">
        <f t="shared" si="7"/>
        <v>0</v>
      </c>
      <c r="Q27" s="102">
        <f t="shared" si="7"/>
        <v>0</v>
      </c>
      <c r="R27" s="102">
        <f t="shared" si="7"/>
        <v>0</v>
      </c>
      <c r="S27" s="102">
        <f t="shared" si="7"/>
        <v>0</v>
      </c>
      <c r="T27" s="102">
        <f t="shared" si="7"/>
        <v>0</v>
      </c>
      <c r="U27" s="102">
        <f t="shared" si="7"/>
        <v>0</v>
      </c>
      <c r="V27" s="102">
        <f t="shared" si="7"/>
        <v>0</v>
      </c>
      <c r="W27" s="102">
        <f t="shared" si="7"/>
        <v>0</v>
      </c>
      <c r="X27" s="102">
        <f t="shared" si="7"/>
        <v>0</v>
      </c>
      <c r="Y27" s="102">
        <f t="shared" si="7"/>
        <v>0</v>
      </c>
      <c r="Z27" s="102">
        <f t="shared" si="7"/>
        <v>0</v>
      </c>
      <c r="AA27" s="102">
        <f t="shared" si="7"/>
        <v>0</v>
      </c>
      <c r="AB27" s="102">
        <f t="shared" si="7"/>
        <v>0</v>
      </c>
      <c r="AC27" s="102">
        <f t="shared" si="7"/>
        <v>0</v>
      </c>
      <c r="AD27" s="102">
        <f t="shared" si="7"/>
        <v>0</v>
      </c>
      <c r="AE27" s="102">
        <f t="shared" si="7"/>
        <v>0</v>
      </c>
      <c r="AF27" s="102">
        <f t="shared" si="7"/>
        <v>0</v>
      </c>
      <c r="AG27" s="102">
        <f t="shared" si="7"/>
        <v>0</v>
      </c>
      <c r="AH27" s="102">
        <f t="shared" si="7"/>
        <v>0</v>
      </c>
      <c r="AI27" s="102">
        <f t="shared" si="7"/>
        <v>0</v>
      </c>
      <c r="AJ27" s="102">
        <f t="shared" si="7"/>
        <v>0</v>
      </c>
      <c r="AK27" s="102">
        <f t="shared" si="7"/>
        <v>0</v>
      </c>
      <c r="AM27" s="103" t="s">
        <v>43</v>
      </c>
    </row>
    <row r="28" spans="2:55" s="121" customFormat="1" ht="1.2" customHeight="1" x14ac:dyDescent="0.25">
      <c r="B28" s="120" t="s">
        <v>16</v>
      </c>
      <c r="C28" s="120" t="s">
        <v>20</v>
      </c>
      <c r="E28" s="104">
        <f t="shared" ref="E28:AK28" si="8">IF(E15&gt;0.1,1,0)</f>
        <v>0</v>
      </c>
      <c r="F28" s="104">
        <f t="shared" si="8"/>
        <v>0</v>
      </c>
      <c r="G28" s="104">
        <f t="shared" si="8"/>
        <v>0</v>
      </c>
      <c r="H28" s="104">
        <f t="shared" si="8"/>
        <v>0</v>
      </c>
      <c r="I28" s="104">
        <f t="shared" si="8"/>
        <v>0</v>
      </c>
      <c r="J28" s="104">
        <f t="shared" si="8"/>
        <v>0</v>
      </c>
      <c r="K28" s="104">
        <f t="shared" si="8"/>
        <v>0</v>
      </c>
      <c r="L28" s="104">
        <f t="shared" si="8"/>
        <v>0</v>
      </c>
      <c r="M28" s="104">
        <f t="shared" si="8"/>
        <v>0</v>
      </c>
      <c r="N28" s="104">
        <f t="shared" si="8"/>
        <v>0</v>
      </c>
      <c r="O28" s="104">
        <f t="shared" si="8"/>
        <v>0</v>
      </c>
      <c r="P28" s="104">
        <f t="shared" si="8"/>
        <v>0</v>
      </c>
      <c r="Q28" s="104">
        <f t="shared" si="8"/>
        <v>0</v>
      </c>
      <c r="R28" s="104">
        <f t="shared" si="8"/>
        <v>0</v>
      </c>
      <c r="S28" s="104">
        <f t="shared" si="8"/>
        <v>0</v>
      </c>
      <c r="T28" s="104">
        <f t="shared" si="8"/>
        <v>0</v>
      </c>
      <c r="U28" s="104">
        <f t="shared" si="8"/>
        <v>0</v>
      </c>
      <c r="V28" s="104">
        <f t="shared" si="8"/>
        <v>0</v>
      </c>
      <c r="W28" s="104">
        <f t="shared" si="8"/>
        <v>0</v>
      </c>
      <c r="X28" s="104">
        <f t="shared" si="8"/>
        <v>0</v>
      </c>
      <c r="Y28" s="104">
        <f t="shared" si="8"/>
        <v>0</v>
      </c>
      <c r="Z28" s="104">
        <f t="shared" si="8"/>
        <v>0</v>
      </c>
      <c r="AA28" s="104">
        <f t="shared" si="8"/>
        <v>0</v>
      </c>
      <c r="AB28" s="104">
        <f t="shared" si="8"/>
        <v>0</v>
      </c>
      <c r="AC28" s="104">
        <f t="shared" si="8"/>
        <v>0</v>
      </c>
      <c r="AD28" s="104">
        <f t="shared" si="8"/>
        <v>0</v>
      </c>
      <c r="AE28" s="104">
        <f t="shared" si="8"/>
        <v>0</v>
      </c>
      <c r="AF28" s="104">
        <f t="shared" si="8"/>
        <v>0</v>
      </c>
      <c r="AG28" s="104">
        <f t="shared" si="8"/>
        <v>0</v>
      </c>
      <c r="AH28" s="104">
        <f t="shared" si="8"/>
        <v>0</v>
      </c>
      <c r="AI28" s="104">
        <f t="shared" si="8"/>
        <v>0</v>
      </c>
      <c r="AJ28" s="104">
        <f t="shared" si="8"/>
        <v>0</v>
      </c>
      <c r="AK28" s="104">
        <f t="shared" si="8"/>
        <v>0</v>
      </c>
    </row>
    <row r="29" spans="2:55" s="121" customFormat="1" ht="1.2" customHeight="1" x14ac:dyDescent="0.25">
      <c r="B29" s="120" t="s">
        <v>15</v>
      </c>
      <c r="C29" s="120" t="s">
        <v>20</v>
      </c>
      <c r="E29" s="104" t="e">
        <f>IF((E28)=0,#N/A,SUM($E28:E28))</f>
        <v>#N/A</v>
      </c>
      <c r="F29" s="104" t="e">
        <f>IF((F28)=0,#N/A,SUM($E28:F28))</f>
        <v>#N/A</v>
      </c>
      <c r="G29" s="104" t="e">
        <f>IF((G28)=0,#N/A,SUM($E28:G28))</f>
        <v>#N/A</v>
      </c>
      <c r="H29" s="104" t="e">
        <f>IF((H28)=0,#N/A,SUM($E28:H28))</f>
        <v>#N/A</v>
      </c>
      <c r="I29" s="104" t="e">
        <f>IF((I28)=0,#N/A,SUM($E28:I28))</f>
        <v>#N/A</v>
      </c>
      <c r="J29" s="104" t="e">
        <f>IF((J28)=0,#N/A,SUM($E28:J28))</f>
        <v>#N/A</v>
      </c>
      <c r="K29" s="104" t="e">
        <f>IF((K28)=0,#N/A,SUM($E28:K28))</f>
        <v>#N/A</v>
      </c>
      <c r="L29" s="104" t="e">
        <f>IF((L28)=0,#N/A,SUM($E28:L28))</f>
        <v>#N/A</v>
      </c>
      <c r="M29" s="104" t="e">
        <f>IF((M28)=0,#N/A,SUM($E28:M28))</f>
        <v>#N/A</v>
      </c>
      <c r="N29" s="104" t="e">
        <f>IF((N28)=0,#N/A,SUM($E28:N28))</f>
        <v>#N/A</v>
      </c>
      <c r="O29" s="104" t="e">
        <f>IF((O28)=0,#N/A,SUM($E28:O28))</f>
        <v>#N/A</v>
      </c>
      <c r="P29" s="104" t="e">
        <f>IF((P28)=0,#N/A,SUM($E28:P28))</f>
        <v>#N/A</v>
      </c>
      <c r="Q29" s="104" t="e">
        <f>IF((Q28)=0,#N/A,SUM($E28:Q28))</f>
        <v>#N/A</v>
      </c>
      <c r="R29" s="104" t="e">
        <f>IF((R28)=0,#N/A,SUM($E28:R28))</f>
        <v>#N/A</v>
      </c>
      <c r="S29" s="104" t="e">
        <f>IF((S28)=0,#N/A,SUM($E28:S28))</f>
        <v>#N/A</v>
      </c>
      <c r="T29" s="104" t="e">
        <f>IF((T28)=0,#N/A,SUM($E28:T28))</f>
        <v>#N/A</v>
      </c>
      <c r="U29" s="104" t="e">
        <f>IF((U28)=0,#N/A,SUM($E28:U28))</f>
        <v>#N/A</v>
      </c>
      <c r="V29" s="104" t="e">
        <f>IF((V28)=0,#N/A,SUM($E28:V28))</f>
        <v>#N/A</v>
      </c>
      <c r="W29" s="104" t="e">
        <f>IF((W28)=0,#N/A,SUM($E28:W28))</f>
        <v>#N/A</v>
      </c>
      <c r="X29" s="104" t="e">
        <f>IF((X28)=0,#N/A,SUM($E28:X28))</f>
        <v>#N/A</v>
      </c>
      <c r="Y29" s="104" t="e">
        <f>IF((Y28)=0,#N/A,SUM($E28:Y28))</f>
        <v>#N/A</v>
      </c>
      <c r="Z29" s="104" t="e">
        <f>IF((Z28)=0,#N/A,SUM($E28:Z28))</f>
        <v>#N/A</v>
      </c>
      <c r="AA29" s="104" t="e">
        <f>IF((AA28)=0,#N/A,SUM($E28:AA28))</f>
        <v>#N/A</v>
      </c>
      <c r="AB29" s="104" t="e">
        <f>IF((AB28)=0,#N/A,SUM($E28:AB28))</f>
        <v>#N/A</v>
      </c>
      <c r="AC29" s="104" t="e">
        <f>IF((AC28)=0,#N/A,SUM($E28:AC28))</f>
        <v>#N/A</v>
      </c>
      <c r="AD29" s="104" t="e">
        <f>IF((AD28)=0,#N/A,SUM($E28:AD28))</f>
        <v>#N/A</v>
      </c>
      <c r="AE29" s="104" t="e">
        <f>IF((AE28)=0,#N/A,SUM($E28:AE28))</f>
        <v>#N/A</v>
      </c>
      <c r="AF29" s="104" t="e">
        <f>IF((AF28)=0,#N/A,SUM($E28:AF28))</f>
        <v>#N/A</v>
      </c>
      <c r="AG29" s="104" t="e">
        <f>IF((AG28)=0,#N/A,SUM($E28:AG28))</f>
        <v>#N/A</v>
      </c>
      <c r="AH29" s="104" t="e">
        <f>IF((AH28)=0,#N/A,SUM($E28:AH28))</f>
        <v>#N/A</v>
      </c>
      <c r="AI29" s="104" t="e">
        <f>IF((AI28)=0,#N/A,SUM($E28:AI28))</f>
        <v>#N/A</v>
      </c>
      <c r="AJ29" s="104" t="e">
        <f>IF((AJ28)=0,#N/A,SUM($E28:AJ28))</f>
        <v>#N/A</v>
      </c>
      <c r="AK29" s="104" t="e">
        <f>IF((AK28)=0,#N/A,SUM($E28:AK28))</f>
        <v>#N/A</v>
      </c>
      <c r="AM29" s="120" t="s">
        <v>57</v>
      </c>
    </row>
    <row r="30" spans="2:55" s="121" customFormat="1" ht="1.2" customHeight="1" x14ac:dyDescent="0.25">
      <c r="B30" s="120" t="s">
        <v>44</v>
      </c>
      <c r="C30" s="120" t="s">
        <v>20</v>
      </c>
      <c r="E30" s="104">
        <f>$E$10</f>
        <v>0</v>
      </c>
      <c r="F30" s="104">
        <f t="shared" ref="F30:AK30" si="9">$E$10</f>
        <v>0</v>
      </c>
      <c r="G30" s="104">
        <f t="shared" si="9"/>
        <v>0</v>
      </c>
      <c r="H30" s="104">
        <f t="shared" si="9"/>
        <v>0</v>
      </c>
      <c r="I30" s="104">
        <f t="shared" si="9"/>
        <v>0</v>
      </c>
      <c r="J30" s="104">
        <f t="shared" si="9"/>
        <v>0</v>
      </c>
      <c r="K30" s="104">
        <f t="shared" si="9"/>
        <v>0</v>
      </c>
      <c r="L30" s="104">
        <f t="shared" si="9"/>
        <v>0</v>
      </c>
      <c r="M30" s="104">
        <f t="shared" si="9"/>
        <v>0</v>
      </c>
      <c r="N30" s="104">
        <f t="shared" si="9"/>
        <v>0</v>
      </c>
      <c r="O30" s="104">
        <f t="shared" si="9"/>
        <v>0</v>
      </c>
      <c r="P30" s="104">
        <f t="shared" si="9"/>
        <v>0</v>
      </c>
      <c r="Q30" s="104">
        <f t="shared" si="9"/>
        <v>0</v>
      </c>
      <c r="R30" s="104">
        <f t="shared" si="9"/>
        <v>0</v>
      </c>
      <c r="S30" s="104">
        <f t="shared" si="9"/>
        <v>0</v>
      </c>
      <c r="T30" s="104">
        <f t="shared" si="9"/>
        <v>0</v>
      </c>
      <c r="U30" s="104">
        <f t="shared" si="9"/>
        <v>0</v>
      </c>
      <c r="V30" s="104">
        <f t="shared" si="9"/>
        <v>0</v>
      </c>
      <c r="W30" s="104">
        <f t="shared" si="9"/>
        <v>0</v>
      </c>
      <c r="X30" s="104">
        <f t="shared" si="9"/>
        <v>0</v>
      </c>
      <c r="Y30" s="104">
        <f t="shared" si="9"/>
        <v>0</v>
      </c>
      <c r="Z30" s="104">
        <f t="shared" si="9"/>
        <v>0</v>
      </c>
      <c r="AA30" s="104">
        <f t="shared" si="9"/>
        <v>0</v>
      </c>
      <c r="AB30" s="104">
        <f t="shared" si="9"/>
        <v>0</v>
      </c>
      <c r="AC30" s="104">
        <f t="shared" si="9"/>
        <v>0</v>
      </c>
      <c r="AD30" s="104">
        <f t="shared" si="9"/>
        <v>0</v>
      </c>
      <c r="AE30" s="104">
        <f t="shared" si="9"/>
        <v>0</v>
      </c>
      <c r="AF30" s="104">
        <f t="shared" si="9"/>
        <v>0</v>
      </c>
      <c r="AG30" s="104">
        <f t="shared" si="9"/>
        <v>0</v>
      </c>
      <c r="AH30" s="104">
        <f t="shared" si="9"/>
        <v>0</v>
      </c>
      <c r="AI30" s="104">
        <f t="shared" si="9"/>
        <v>0</v>
      </c>
      <c r="AJ30" s="104">
        <f t="shared" si="9"/>
        <v>0</v>
      </c>
      <c r="AK30" s="104">
        <f t="shared" si="9"/>
        <v>0</v>
      </c>
      <c r="AL30" s="104"/>
      <c r="AM30" s="120" t="s">
        <v>47</v>
      </c>
      <c r="AN30" s="104"/>
      <c r="AO30" s="104"/>
      <c r="AP30" s="104"/>
      <c r="AQ30" s="104"/>
      <c r="AR30" s="104"/>
      <c r="AS30" s="104"/>
      <c r="AT30" s="104"/>
    </row>
    <row r="31" spans="2:55" s="121" customFormat="1" ht="1.2" customHeight="1" x14ac:dyDescent="0.25">
      <c r="B31" s="120" t="s">
        <v>17</v>
      </c>
      <c r="C31" s="120" t="s">
        <v>20</v>
      </c>
      <c r="E31" s="105">
        <f t="shared" ref="E31:AK31" si="10">$V$4</f>
        <v>0</v>
      </c>
      <c r="F31" s="105">
        <f t="shared" si="10"/>
        <v>0</v>
      </c>
      <c r="G31" s="105">
        <f t="shared" si="10"/>
        <v>0</v>
      </c>
      <c r="H31" s="105">
        <f t="shared" si="10"/>
        <v>0</v>
      </c>
      <c r="I31" s="105">
        <f t="shared" si="10"/>
        <v>0</v>
      </c>
      <c r="J31" s="105">
        <f t="shared" si="10"/>
        <v>0</v>
      </c>
      <c r="K31" s="105">
        <f t="shared" si="10"/>
        <v>0</v>
      </c>
      <c r="L31" s="105">
        <f t="shared" si="10"/>
        <v>0</v>
      </c>
      <c r="M31" s="105">
        <f t="shared" si="10"/>
        <v>0</v>
      </c>
      <c r="N31" s="105">
        <f t="shared" si="10"/>
        <v>0</v>
      </c>
      <c r="O31" s="105">
        <f t="shared" si="10"/>
        <v>0</v>
      </c>
      <c r="P31" s="105">
        <f t="shared" si="10"/>
        <v>0</v>
      </c>
      <c r="Q31" s="105">
        <f t="shared" si="10"/>
        <v>0</v>
      </c>
      <c r="R31" s="105">
        <f t="shared" si="10"/>
        <v>0</v>
      </c>
      <c r="S31" s="105">
        <f t="shared" si="10"/>
        <v>0</v>
      </c>
      <c r="T31" s="105">
        <f t="shared" si="10"/>
        <v>0</v>
      </c>
      <c r="U31" s="105">
        <f t="shared" si="10"/>
        <v>0</v>
      </c>
      <c r="V31" s="105">
        <f t="shared" si="10"/>
        <v>0</v>
      </c>
      <c r="W31" s="105">
        <f t="shared" si="10"/>
        <v>0</v>
      </c>
      <c r="X31" s="105">
        <f t="shared" si="10"/>
        <v>0</v>
      </c>
      <c r="Y31" s="105">
        <f t="shared" si="10"/>
        <v>0</v>
      </c>
      <c r="Z31" s="105">
        <f t="shared" si="10"/>
        <v>0</v>
      </c>
      <c r="AA31" s="105">
        <f t="shared" si="10"/>
        <v>0</v>
      </c>
      <c r="AB31" s="105">
        <f t="shared" si="10"/>
        <v>0</v>
      </c>
      <c r="AC31" s="105">
        <f t="shared" si="10"/>
        <v>0</v>
      </c>
      <c r="AD31" s="105">
        <f t="shared" si="10"/>
        <v>0</v>
      </c>
      <c r="AE31" s="105">
        <f t="shared" si="10"/>
        <v>0</v>
      </c>
      <c r="AF31" s="105">
        <f t="shared" si="10"/>
        <v>0</v>
      </c>
      <c r="AG31" s="105">
        <f t="shared" si="10"/>
        <v>0</v>
      </c>
      <c r="AH31" s="105">
        <f t="shared" si="10"/>
        <v>0</v>
      </c>
      <c r="AI31" s="105">
        <f t="shared" si="10"/>
        <v>0</v>
      </c>
      <c r="AJ31" s="105">
        <f t="shared" si="10"/>
        <v>0</v>
      </c>
      <c r="AK31" s="105">
        <f t="shared" si="10"/>
        <v>0</v>
      </c>
      <c r="AM31" s="120" t="s">
        <v>48</v>
      </c>
    </row>
    <row r="32" spans="2:55" s="121" customFormat="1" ht="1.2" customHeight="1" x14ac:dyDescent="0.25">
      <c r="B32" s="120" t="s">
        <v>35</v>
      </c>
      <c r="C32" s="120" t="s">
        <v>20</v>
      </c>
      <c r="E32" s="105">
        <f t="shared" ref="E32:AK32" si="11">$V$5</f>
        <v>0</v>
      </c>
      <c r="F32" s="105">
        <f t="shared" si="11"/>
        <v>0</v>
      </c>
      <c r="G32" s="105">
        <f t="shared" si="11"/>
        <v>0</v>
      </c>
      <c r="H32" s="105">
        <f t="shared" si="11"/>
        <v>0</v>
      </c>
      <c r="I32" s="105">
        <f t="shared" si="11"/>
        <v>0</v>
      </c>
      <c r="J32" s="105">
        <f t="shared" si="11"/>
        <v>0</v>
      </c>
      <c r="K32" s="105">
        <f t="shared" si="11"/>
        <v>0</v>
      </c>
      <c r="L32" s="105">
        <f t="shared" si="11"/>
        <v>0</v>
      </c>
      <c r="M32" s="105">
        <f t="shared" si="11"/>
        <v>0</v>
      </c>
      <c r="N32" s="105">
        <f t="shared" si="11"/>
        <v>0</v>
      </c>
      <c r="O32" s="105">
        <f t="shared" si="11"/>
        <v>0</v>
      </c>
      <c r="P32" s="105">
        <f t="shared" si="11"/>
        <v>0</v>
      </c>
      <c r="Q32" s="105">
        <f t="shared" si="11"/>
        <v>0</v>
      </c>
      <c r="R32" s="105">
        <f t="shared" si="11"/>
        <v>0</v>
      </c>
      <c r="S32" s="105">
        <f t="shared" si="11"/>
        <v>0</v>
      </c>
      <c r="T32" s="105">
        <f t="shared" si="11"/>
        <v>0</v>
      </c>
      <c r="U32" s="105">
        <f t="shared" si="11"/>
        <v>0</v>
      </c>
      <c r="V32" s="105">
        <f t="shared" si="11"/>
        <v>0</v>
      </c>
      <c r="W32" s="105">
        <f t="shared" si="11"/>
        <v>0</v>
      </c>
      <c r="X32" s="105">
        <f t="shared" si="11"/>
        <v>0</v>
      </c>
      <c r="Y32" s="105">
        <f t="shared" si="11"/>
        <v>0</v>
      </c>
      <c r="Z32" s="105">
        <f t="shared" si="11"/>
        <v>0</v>
      </c>
      <c r="AA32" s="105">
        <f t="shared" si="11"/>
        <v>0</v>
      </c>
      <c r="AB32" s="105">
        <f t="shared" si="11"/>
        <v>0</v>
      </c>
      <c r="AC32" s="105">
        <f t="shared" si="11"/>
        <v>0</v>
      </c>
      <c r="AD32" s="105">
        <f t="shared" si="11"/>
        <v>0</v>
      </c>
      <c r="AE32" s="105">
        <f t="shared" si="11"/>
        <v>0</v>
      </c>
      <c r="AF32" s="105">
        <f t="shared" si="11"/>
        <v>0</v>
      </c>
      <c r="AG32" s="105">
        <f t="shared" si="11"/>
        <v>0</v>
      </c>
      <c r="AH32" s="105">
        <f t="shared" si="11"/>
        <v>0</v>
      </c>
      <c r="AI32" s="105">
        <f t="shared" si="11"/>
        <v>0</v>
      </c>
      <c r="AJ32" s="105">
        <f t="shared" si="11"/>
        <v>0</v>
      </c>
      <c r="AK32" s="105">
        <f t="shared" si="11"/>
        <v>0</v>
      </c>
      <c r="AM32" s="120" t="s">
        <v>45</v>
      </c>
    </row>
    <row r="33" spans="2:55" s="121" customFormat="1" ht="1.2" customHeight="1" x14ac:dyDescent="0.25">
      <c r="B33" s="120" t="s">
        <v>19</v>
      </c>
      <c r="C33" s="120" t="s">
        <v>20</v>
      </c>
      <c r="E33" s="106">
        <v>3</v>
      </c>
      <c r="F33" s="106">
        <v>3</v>
      </c>
      <c r="G33" s="106">
        <v>3</v>
      </c>
      <c r="H33" s="106">
        <v>3</v>
      </c>
      <c r="I33" s="106">
        <v>3</v>
      </c>
      <c r="J33" s="106">
        <v>3</v>
      </c>
      <c r="K33" s="106">
        <v>3</v>
      </c>
      <c r="L33" s="106">
        <v>3</v>
      </c>
      <c r="M33" s="106">
        <v>3</v>
      </c>
      <c r="N33" s="106">
        <v>3</v>
      </c>
      <c r="O33" s="106">
        <v>3</v>
      </c>
      <c r="P33" s="106">
        <v>3</v>
      </c>
      <c r="Q33" s="106">
        <v>3</v>
      </c>
      <c r="R33" s="106">
        <v>3</v>
      </c>
      <c r="S33" s="106">
        <v>3</v>
      </c>
      <c r="T33" s="106">
        <v>3</v>
      </c>
      <c r="U33" s="106">
        <v>3</v>
      </c>
      <c r="V33" s="106">
        <v>3</v>
      </c>
      <c r="W33" s="106">
        <v>3</v>
      </c>
      <c r="X33" s="106">
        <v>3</v>
      </c>
      <c r="Y33" s="106">
        <v>3</v>
      </c>
      <c r="Z33" s="106">
        <v>3</v>
      </c>
      <c r="AA33" s="106">
        <v>3</v>
      </c>
      <c r="AB33" s="106">
        <v>3</v>
      </c>
      <c r="AC33" s="106">
        <v>3</v>
      </c>
      <c r="AD33" s="106">
        <v>3</v>
      </c>
      <c r="AE33" s="106">
        <v>3</v>
      </c>
      <c r="AF33" s="106">
        <v>3</v>
      </c>
      <c r="AG33" s="106">
        <v>3</v>
      </c>
      <c r="AH33" s="106">
        <v>3</v>
      </c>
      <c r="AI33" s="106">
        <v>3</v>
      </c>
      <c r="AJ33" s="106">
        <v>3</v>
      </c>
      <c r="AK33" s="106">
        <v>3</v>
      </c>
      <c r="AM33" s="120" t="s">
        <v>46</v>
      </c>
    </row>
    <row r="34" spans="2:55" s="121" customFormat="1" ht="1.2" customHeight="1" x14ac:dyDescent="0.25">
      <c r="B34" s="120" t="s">
        <v>22</v>
      </c>
      <c r="C34" s="120" t="s">
        <v>20</v>
      </c>
      <c r="E34" s="107" t="e">
        <f t="shared" ref="E34:AK34" si="12">$AA$1</f>
        <v>#DIV/0!</v>
      </c>
      <c r="F34" s="107" t="e">
        <f t="shared" si="12"/>
        <v>#DIV/0!</v>
      </c>
      <c r="G34" s="107" t="e">
        <f t="shared" si="12"/>
        <v>#DIV/0!</v>
      </c>
      <c r="H34" s="107" t="e">
        <f t="shared" si="12"/>
        <v>#DIV/0!</v>
      </c>
      <c r="I34" s="107" t="e">
        <f t="shared" si="12"/>
        <v>#DIV/0!</v>
      </c>
      <c r="J34" s="107" t="e">
        <f t="shared" si="12"/>
        <v>#DIV/0!</v>
      </c>
      <c r="K34" s="107" t="e">
        <f t="shared" si="12"/>
        <v>#DIV/0!</v>
      </c>
      <c r="L34" s="107" t="e">
        <f t="shared" si="12"/>
        <v>#DIV/0!</v>
      </c>
      <c r="M34" s="107" t="e">
        <f t="shared" si="12"/>
        <v>#DIV/0!</v>
      </c>
      <c r="N34" s="107" t="e">
        <f t="shared" si="12"/>
        <v>#DIV/0!</v>
      </c>
      <c r="O34" s="107" t="e">
        <f t="shared" si="12"/>
        <v>#DIV/0!</v>
      </c>
      <c r="P34" s="107" t="e">
        <f t="shared" si="12"/>
        <v>#DIV/0!</v>
      </c>
      <c r="Q34" s="107" t="e">
        <f t="shared" si="12"/>
        <v>#DIV/0!</v>
      </c>
      <c r="R34" s="107" t="e">
        <f t="shared" si="12"/>
        <v>#DIV/0!</v>
      </c>
      <c r="S34" s="107" t="e">
        <f t="shared" si="12"/>
        <v>#DIV/0!</v>
      </c>
      <c r="T34" s="107" t="e">
        <f t="shared" si="12"/>
        <v>#DIV/0!</v>
      </c>
      <c r="U34" s="107" t="e">
        <f t="shared" si="12"/>
        <v>#DIV/0!</v>
      </c>
      <c r="V34" s="107" t="e">
        <f t="shared" si="12"/>
        <v>#DIV/0!</v>
      </c>
      <c r="W34" s="107" t="e">
        <f t="shared" si="12"/>
        <v>#DIV/0!</v>
      </c>
      <c r="X34" s="107" t="e">
        <f t="shared" si="12"/>
        <v>#DIV/0!</v>
      </c>
      <c r="Y34" s="107" t="e">
        <f t="shared" si="12"/>
        <v>#DIV/0!</v>
      </c>
      <c r="Z34" s="107" t="e">
        <f t="shared" si="12"/>
        <v>#DIV/0!</v>
      </c>
      <c r="AA34" s="107" t="e">
        <f t="shared" si="12"/>
        <v>#DIV/0!</v>
      </c>
      <c r="AB34" s="107" t="e">
        <f t="shared" si="12"/>
        <v>#DIV/0!</v>
      </c>
      <c r="AC34" s="107" t="e">
        <f t="shared" si="12"/>
        <v>#DIV/0!</v>
      </c>
      <c r="AD34" s="107" t="e">
        <f t="shared" si="12"/>
        <v>#DIV/0!</v>
      </c>
      <c r="AE34" s="107" t="e">
        <f t="shared" si="12"/>
        <v>#DIV/0!</v>
      </c>
      <c r="AF34" s="107" t="e">
        <f t="shared" si="12"/>
        <v>#DIV/0!</v>
      </c>
      <c r="AG34" s="107" t="e">
        <f t="shared" si="12"/>
        <v>#DIV/0!</v>
      </c>
      <c r="AH34" s="107" t="e">
        <f t="shared" si="12"/>
        <v>#DIV/0!</v>
      </c>
      <c r="AI34" s="107" t="e">
        <f t="shared" si="12"/>
        <v>#DIV/0!</v>
      </c>
      <c r="AJ34" s="107" t="e">
        <f t="shared" si="12"/>
        <v>#DIV/0!</v>
      </c>
      <c r="AK34" s="107" t="e">
        <f t="shared" si="12"/>
        <v>#DIV/0!</v>
      </c>
      <c r="AM34" s="120" t="s">
        <v>49</v>
      </c>
    </row>
    <row r="35" spans="2:55" s="121" customFormat="1" ht="1.2" customHeight="1" x14ac:dyDescent="0.25">
      <c r="B35" s="120" t="s">
        <v>69</v>
      </c>
      <c r="C35" s="120"/>
      <c r="E35" s="107" t="e">
        <f t="shared" ref="E35:AK35" si="13">IF(((1-(E15-$E$10)/($V$3-$E$10))*100)&gt;100,#N/A,(1-(E15-$E$10)/($V$3-$E$10))*100)</f>
        <v>#DIV/0!</v>
      </c>
      <c r="F35" s="107" t="e">
        <f t="shared" si="13"/>
        <v>#DIV/0!</v>
      </c>
      <c r="G35" s="107" t="e">
        <f t="shared" si="13"/>
        <v>#DIV/0!</v>
      </c>
      <c r="H35" s="107" t="e">
        <f t="shared" si="13"/>
        <v>#DIV/0!</v>
      </c>
      <c r="I35" s="107" t="e">
        <f t="shared" si="13"/>
        <v>#DIV/0!</v>
      </c>
      <c r="J35" s="107" t="e">
        <f t="shared" si="13"/>
        <v>#DIV/0!</v>
      </c>
      <c r="K35" s="107" t="e">
        <f t="shared" si="13"/>
        <v>#DIV/0!</v>
      </c>
      <c r="L35" s="107" t="e">
        <f t="shared" si="13"/>
        <v>#DIV/0!</v>
      </c>
      <c r="M35" s="107" t="e">
        <f t="shared" si="13"/>
        <v>#DIV/0!</v>
      </c>
      <c r="N35" s="107" t="e">
        <f t="shared" si="13"/>
        <v>#DIV/0!</v>
      </c>
      <c r="O35" s="107" t="e">
        <f t="shared" si="13"/>
        <v>#DIV/0!</v>
      </c>
      <c r="P35" s="107" t="e">
        <f t="shared" si="13"/>
        <v>#DIV/0!</v>
      </c>
      <c r="Q35" s="107" t="e">
        <f t="shared" si="13"/>
        <v>#DIV/0!</v>
      </c>
      <c r="R35" s="107" t="e">
        <f t="shared" si="13"/>
        <v>#DIV/0!</v>
      </c>
      <c r="S35" s="107" t="e">
        <f t="shared" si="13"/>
        <v>#DIV/0!</v>
      </c>
      <c r="T35" s="107" t="e">
        <f t="shared" si="13"/>
        <v>#DIV/0!</v>
      </c>
      <c r="U35" s="107" t="e">
        <f t="shared" si="13"/>
        <v>#DIV/0!</v>
      </c>
      <c r="V35" s="107" t="e">
        <f t="shared" si="13"/>
        <v>#DIV/0!</v>
      </c>
      <c r="W35" s="107" t="e">
        <f t="shared" si="13"/>
        <v>#DIV/0!</v>
      </c>
      <c r="X35" s="107" t="e">
        <f t="shared" si="13"/>
        <v>#DIV/0!</v>
      </c>
      <c r="Y35" s="107" t="e">
        <f t="shared" si="13"/>
        <v>#DIV/0!</v>
      </c>
      <c r="Z35" s="107" t="e">
        <f t="shared" si="13"/>
        <v>#DIV/0!</v>
      </c>
      <c r="AA35" s="107" t="e">
        <f t="shared" si="13"/>
        <v>#DIV/0!</v>
      </c>
      <c r="AB35" s="107" t="e">
        <f t="shared" si="13"/>
        <v>#DIV/0!</v>
      </c>
      <c r="AC35" s="107" t="e">
        <f t="shared" si="13"/>
        <v>#DIV/0!</v>
      </c>
      <c r="AD35" s="107" t="e">
        <f t="shared" si="13"/>
        <v>#DIV/0!</v>
      </c>
      <c r="AE35" s="107" t="e">
        <f t="shared" si="13"/>
        <v>#DIV/0!</v>
      </c>
      <c r="AF35" s="107" t="e">
        <f t="shared" si="13"/>
        <v>#DIV/0!</v>
      </c>
      <c r="AG35" s="107" t="e">
        <f t="shared" si="13"/>
        <v>#DIV/0!</v>
      </c>
      <c r="AH35" s="107" t="e">
        <f t="shared" si="13"/>
        <v>#DIV/0!</v>
      </c>
      <c r="AI35" s="107" t="e">
        <f t="shared" si="13"/>
        <v>#DIV/0!</v>
      </c>
      <c r="AJ35" s="107" t="e">
        <f t="shared" si="13"/>
        <v>#DIV/0!</v>
      </c>
      <c r="AK35" s="107" t="e">
        <f t="shared" si="13"/>
        <v>#DIV/0!</v>
      </c>
      <c r="AM35" s="120" t="s">
        <v>55</v>
      </c>
    </row>
    <row r="36" spans="2:55" s="121" customFormat="1" ht="1.2" customHeight="1" x14ac:dyDescent="0.25">
      <c r="B36" s="126" t="s">
        <v>303</v>
      </c>
      <c r="C36" s="120" t="s">
        <v>20</v>
      </c>
      <c r="D36" s="125"/>
      <c r="E36" s="127" t="e">
        <f t="shared" ref="E36:AK36" si="14">IF((E20)&lt;0.1,#N/A,(E20))</f>
        <v>#N/A</v>
      </c>
      <c r="F36" s="127" t="e">
        <f t="shared" si="14"/>
        <v>#N/A</v>
      </c>
      <c r="G36" s="127" t="e">
        <f t="shared" si="14"/>
        <v>#N/A</v>
      </c>
      <c r="H36" s="127" t="e">
        <f t="shared" si="14"/>
        <v>#N/A</v>
      </c>
      <c r="I36" s="127" t="e">
        <f t="shared" si="14"/>
        <v>#N/A</v>
      </c>
      <c r="J36" s="127" t="e">
        <f t="shared" si="14"/>
        <v>#N/A</v>
      </c>
      <c r="K36" s="127" t="e">
        <f t="shared" si="14"/>
        <v>#N/A</v>
      </c>
      <c r="L36" s="127" t="e">
        <f t="shared" si="14"/>
        <v>#N/A</v>
      </c>
      <c r="M36" s="127" t="e">
        <f t="shared" si="14"/>
        <v>#N/A</v>
      </c>
      <c r="N36" s="127" t="e">
        <f t="shared" si="14"/>
        <v>#N/A</v>
      </c>
      <c r="O36" s="127" t="e">
        <f t="shared" si="14"/>
        <v>#N/A</v>
      </c>
      <c r="P36" s="127" t="e">
        <f t="shared" si="14"/>
        <v>#N/A</v>
      </c>
      <c r="Q36" s="127" t="e">
        <f t="shared" si="14"/>
        <v>#N/A</v>
      </c>
      <c r="R36" s="127" t="e">
        <f t="shared" si="14"/>
        <v>#N/A</v>
      </c>
      <c r="S36" s="127" t="e">
        <f t="shared" si="14"/>
        <v>#N/A</v>
      </c>
      <c r="T36" s="127" t="e">
        <f t="shared" si="14"/>
        <v>#N/A</v>
      </c>
      <c r="U36" s="127" t="e">
        <f t="shared" si="14"/>
        <v>#N/A</v>
      </c>
      <c r="V36" s="127" t="e">
        <f t="shared" si="14"/>
        <v>#N/A</v>
      </c>
      <c r="W36" s="127" t="e">
        <f t="shared" si="14"/>
        <v>#N/A</v>
      </c>
      <c r="X36" s="127" t="e">
        <f t="shared" si="14"/>
        <v>#N/A</v>
      </c>
      <c r="Y36" s="127" t="e">
        <f t="shared" si="14"/>
        <v>#N/A</v>
      </c>
      <c r="Z36" s="127" t="e">
        <f t="shared" si="14"/>
        <v>#N/A</v>
      </c>
      <c r="AA36" s="127" t="e">
        <f t="shared" si="14"/>
        <v>#N/A</v>
      </c>
      <c r="AB36" s="127" t="e">
        <f t="shared" si="14"/>
        <v>#N/A</v>
      </c>
      <c r="AC36" s="127" t="e">
        <f t="shared" si="14"/>
        <v>#N/A</v>
      </c>
      <c r="AD36" s="127" t="e">
        <f t="shared" si="14"/>
        <v>#N/A</v>
      </c>
      <c r="AE36" s="127" t="e">
        <f t="shared" si="14"/>
        <v>#N/A</v>
      </c>
      <c r="AF36" s="127" t="e">
        <f t="shared" si="14"/>
        <v>#N/A</v>
      </c>
      <c r="AG36" s="127" t="e">
        <f t="shared" si="14"/>
        <v>#N/A</v>
      </c>
      <c r="AH36" s="127" t="e">
        <f t="shared" si="14"/>
        <v>#N/A</v>
      </c>
      <c r="AI36" s="127" t="e">
        <f t="shared" si="14"/>
        <v>#N/A</v>
      </c>
      <c r="AJ36" s="127" t="e">
        <f t="shared" si="14"/>
        <v>#N/A</v>
      </c>
      <c r="AK36" s="127" t="e">
        <f t="shared" si="14"/>
        <v>#N/A</v>
      </c>
      <c r="AM36" s="120" t="s">
        <v>38</v>
      </c>
    </row>
    <row r="37" spans="2:55" s="121" customFormat="1" ht="1.2" customHeight="1" x14ac:dyDescent="0.25">
      <c r="B37" s="126" t="s">
        <v>304</v>
      </c>
      <c r="C37" s="120" t="s">
        <v>20</v>
      </c>
      <c r="D37" s="125"/>
      <c r="E37" s="127" t="e">
        <f t="shared" ref="E37:AK37" si="15">IF((E21)&lt;0.1,#N/A,E21)</f>
        <v>#N/A</v>
      </c>
      <c r="F37" s="127" t="e">
        <f t="shared" si="15"/>
        <v>#N/A</v>
      </c>
      <c r="G37" s="127" t="e">
        <f t="shared" si="15"/>
        <v>#N/A</v>
      </c>
      <c r="H37" s="127" t="e">
        <f t="shared" si="15"/>
        <v>#N/A</v>
      </c>
      <c r="I37" s="127" t="e">
        <f t="shared" si="15"/>
        <v>#N/A</v>
      </c>
      <c r="J37" s="127" t="e">
        <f t="shared" si="15"/>
        <v>#N/A</v>
      </c>
      <c r="K37" s="127" t="e">
        <f t="shared" si="15"/>
        <v>#N/A</v>
      </c>
      <c r="L37" s="127" t="e">
        <f t="shared" si="15"/>
        <v>#N/A</v>
      </c>
      <c r="M37" s="127" t="e">
        <f t="shared" si="15"/>
        <v>#N/A</v>
      </c>
      <c r="N37" s="127" t="e">
        <f t="shared" si="15"/>
        <v>#N/A</v>
      </c>
      <c r="O37" s="127" t="e">
        <f t="shared" si="15"/>
        <v>#N/A</v>
      </c>
      <c r="P37" s="127" t="e">
        <f t="shared" si="15"/>
        <v>#N/A</v>
      </c>
      <c r="Q37" s="127" t="e">
        <f t="shared" si="15"/>
        <v>#N/A</v>
      </c>
      <c r="R37" s="127" t="e">
        <f t="shared" si="15"/>
        <v>#N/A</v>
      </c>
      <c r="S37" s="127" t="e">
        <f t="shared" si="15"/>
        <v>#N/A</v>
      </c>
      <c r="T37" s="127" t="e">
        <f t="shared" si="15"/>
        <v>#N/A</v>
      </c>
      <c r="U37" s="127" t="e">
        <f t="shared" si="15"/>
        <v>#N/A</v>
      </c>
      <c r="V37" s="127" t="e">
        <f t="shared" si="15"/>
        <v>#N/A</v>
      </c>
      <c r="W37" s="127" t="e">
        <f t="shared" si="15"/>
        <v>#N/A</v>
      </c>
      <c r="X37" s="127" t="e">
        <f t="shared" si="15"/>
        <v>#N/A</v>
      </c>
      <c r="Y37" s="127" t="e">
        <f t="shared" si="15"/>
        <v>#N/A</v>
      </c>
      <c r="Z37" s="127" t="e">
        <f t="shared" si="15"/>
        <v>#N/A</v>
      </c>
      <c r="AA37" s="127" t="e">
        <f t="shared" si="15"/>
        <v>#N/A</v>
      </c>
      <c r="AB37" s="127" t="e">
        <f t="shared" si="15"/>
        <v>#N/A</v>
      </c>
      <c r="AC37" s="127" t="e">
        <f t="shared" si="15"/>
        <v>#N/A</v>
      </c>
      <c r="AD37" s="127" t="e">
        <f t="shared" si="15"/>
        <v>#N/A</v>
      </c>
      <c r="AE37" s="127" t="e">
        <f t="shared" si="15"/>
        <v>#N/A</v>
      </c>
      <c r="AF37" s="127" t="e">
        <f t="shared" si="15"/>
        <v>#N/A</v>
      </c>
      <c r="AG37" s="127" t="e">
        <f t="shared" si="15"/>
        <v>#N/A</v>
      </c>
      <c r="AH37" s="127" t="e">
        <f t="shared" si="15"/>
        <v>#N/A</v>
      </c>
      <c r="AI37" s="127" t="e">
        <f t="shared" si="15"/>
        <v>#N/A</v>
      </c>
      <c r="AJ37" s="127" t="e">
        <f t="shared" si="15"/>
        <v>#N/A</v>
      </c>
      <c r="AK37" s="127" t="e">
        <f t="shared" si="15"/>
        <v>#N/A</v>
      </c>
      <c r="AM37" s="120" t="s">
        <v>38</v>
      </c>
    </row>
    <row r="38" spans="2:55" s="121" customFormat="1" ht="1.2" customHeight="1" x14ac:dyDescent="0.25">
      <c r="B38" s="126" t="s">
        <v>305</v>
      </c>
      <c r="C38" s="120" t="s">
        <v>20</v>
      </c>
      <c r="D38" s="125"/>
      <c r="E38" s="128" t="e">
        <f t="shared" ref="E38:AJ38" si="16">IF((E25)&lt;0.1,#N/A,E25)</f>
        <v>#N/A</v>
      </c>
      <c r="F38" s="128" t="e">
        <f t="shared" si="16"/>
        <v>#N/A</v>
      </c>
      <c r="G38" s="128" t="e">
        <f t="shared" si="16"/>
        <v>#N/A</v>
      </c>
      <c r="H38" s="128" t="e">
        <f t="shared" si="16"/>
        <v>#N/A</v>
      </c>
      <c r="I38" s="128" t="e">
        <f t="shared" si="16"/>
        <v>#N/A</v>
      </c>
      <c r="J38" s="128" t="e">
        <f t="shared" si="16"/>
        <v>#N/A</v>
      </c>
      <c r="K38" s="128" t="e">
        <f t="shared" si="16"/>
        <v>#N/A</v>
      </c>
      <c r="L38" s="128" t="e">
        <f t="shared" si="16"/>
        <v>#N/A</v>
      </c>
      <c r="M38" s="128" t="e">
        <f t="shared" si="16"/>
        <v>#N/A</v>
      </c>
      <c r="N38" s="128" t="e">
        <f t="shared" si="16"/>
        <v>#N/A</v>
      </c>
      <c r="O38" s="128" t="e">
        <f t="shared" si="16"/>
        <v>#N/A</v>
      </c>
      <c r="P38" s="128" t="e">
        <f t="shared" si="16"/>
        <v>#N/A</v>
      </c>
      <c r="Q38" s="128" t="e">
        <f t="shared" si="16"/>
        <v>#N/A</v>
      </c>
      <c r="R38" s="128" t="e">
        <f t="shared" si="16"/>
        <v>#N/A</v>
      </c>
      <c r="S38" s="128" t="e">
        <f t="shared" si="16"/>
        <v>#N/A</v>
      </c>
      <c r="T38" s="128" t="e">
        <f t="shared" si="16"/>
        <v>#N/A</v>
      </c>
      <c r="U38" s="128" t="e">
        <f t="shared" si="16"/>
        <v>#N/A</v>
      </c>
      <c r="V38" s="128" t="e">
        <f t="shared" si="16"/>
        <v>#N/A</v>
      </c>
      <c r="W38" s="128" t="e">
        <f t="shared" si="16"/>
        <v>#N/A</v>
      </c>
      <c r="X38" s="128" t="e">
        <f t="shared" si="16"/>
        <v>#N/A</v>
      </c>
      <c r="Y38" s="128" t="e">
        <f t="shared" si="16"/>
        <v>#N/A</v>
      </c>
      <c r="Z38" s="128" t="e">
        <f t="shared" si="16"/>
        <v>#N/A</v>
      </c>
      <c r="AA38" s="128" t="e">
        <f t="shared" si="16"/>
        <v>#N/A</v>
      </c>
      <c r="AB38" s="128" t="e">
        <f t="shared" si="16"/>
        <v>#N/A</v>
      </c>
      <c r="AC38" s="128" t="e">
        <f t="shared" si="16"/>
        <v>#N/A</v>
      </c>
      <c r="AD38" s="128" t="e">
        <f t="shared" si="16"/>
        <v>#N/A</v>
      </c>
      <c r="AE38" s="128" t="e">
        <f t="shared" si="16"/>
        <v>#N/A</v>
      </c>
      <c r="AF38" s="128" t="e">
        <f t="shared" si="16"/>
        <v>#N/A</v>
      </c>
      <c r="AG38" s="128" t="e">
        <f t="shared" si="16"/>
        <v>#N/A</v>
      </c>
      <c r="AH38" s="128" t="e">
        <f t="shared" si="16"/>
        <v>#N/A</v>
      </c>
      <c r="AI38" s="128" t="e">
        <f t="shared" si="16"/>
        <v>#N/A</v>
      </c>
      <c r="AJ38" s="128" t="e">
        <f t="shared" si="16"/>
        <v>#N/A</v>
      </c>
      <c r="AK38" s="128" t="e">
        <f>IF((AK25)&lt;0.1,#N/A,AK25)</f>
        <v>#N/A</v>
      </c>
      <c r="AM38" s="120" t="s">
        <v>50</v>
      </c>
    </row>
    <row r="39" spans="2:55" s="121" customFormat="1" ht="1.2" customHeight="1" x14ac:dyDescent="0.25">
      <c r="B39" s="126" t="s">
        <v>27</v>
      </c>
      <c r="C39" s="120" t="s">
        <v>20</v>
      </c>
      <c r="D39" s="125"/>
      <c r="E39" s="128" t="e">
        <f t="shared" ref="E39:AJ39" si="17">IF(E24&lt;0.01,#N/A,E24)</f>
        <v>#N/A</v>
      </c>
      <c r="F39" s="128" t="e">
        <f t="shared" si="17"/>
        <v>#N/A</v>
      </c>
      <c r="G39" s="128" t="e">
        <f t="shared" si="17"/>
        <v>#N/A</v>
      </c>
      <c r="H39" s="128" t="e">
        <f t="shared" si="17"/>
        <v>#N/A</v>
      </c>
      <c r="I39" s="128" t="e">
        <f t="shared" si="17"/>
        <v>#N/A</v>
      </c>
      <c r="J39" s="128" t="e">
        <f t="shared" si="17"/>
        <v>#N/A</v>
      </c>
      <c r="K39" s="128" t="e">
        <f t="shared" si="17"/>
        <v>#N/A</v>
      </c>
      <c r="L39" s="128" t="e">
        <f t="shared" si="17"/>
        <v>#N/A</v>
      </c>
      <c r="M39" s="128" t="e">
        <f t="shared" si="17"/>
        <v>#N/A</v>
      </c>
      <c r="N39" s="128" t="e">
        <f t="shared" si="17"/>
        <v>#N/A</v>
      </c>
      <c r="O39" s="128" t="e">
        <f t="shared" si="17"/>
        <v>#N/A</v>
      </c>
      <c r="P39" s="128" t="e">
        <f t="shared" si="17"/>
        <v>#N/A</v>
      </c>
      <c r="Q39" s="128" t="e">
        <f t="shared" si="17"/>
        <v>#N/A</v>
      </c>
      <c r="R39" s="128" t="e">
        <f t="shared" si="17"/>
        <v>#N/A</v>
      </c>
      <c r="S39" s="128" t="e">
        <f t="shared" si="17"/>
        <v>#N/A</v>
      </c>
      <c r="T39" s="128" t="e">
        <f t="shared" si="17"/>
        <v>#N/A</v>
      </c>
      <c r="U39" s="128" t="e">
        <f t="shared" si="17"/>
        <v>#N/A</v>
      </c>
      <c r="V39" s="128" t="e">
        <f t="shared" si="17"/>
        <v>#N/A</v>
      </c>
      <c r="W39" s="128" t="e">
        <f t="shared" si="17"/>
        <v>#N/A</v>
      </c>
      <c r="X39" s="128" t="e">
        <f t="shared" si="17"/>
        <v>#N/A</v>
      </c>
      <c r="Y39" s="128" t="e">
        <f t="shared" si="17"/>
        <v>#N/A</v>
      </c>
      <c r="Z39" s="128" t="e">
        <f t="shared" si="17"/>
        <v>#N/A</v>
      </c>
      <c r="AA39" s="128" t="e">
        <f t="shared" si="17"/>
        <v>#N/A</v>
      </c>
      <c r="AB39" s="128" t="e">
        <f t="shared" si="17"/>
        <v>#N/A</v>
      </c>
      <c r="AC39" s="128" t="e">
        <f t="shared" si="17"/>
        <v>#N/A</v>
      </c>
      <c r="AD39" s="128" t="e">
        <f t="shared" si="17"/>
        <v>#N/A</v>
      </c>
      <c r="AE39" s="128" t="e">
        <f t="shared" si="17"/>
        <v>#N/A</v>
      </c>
      <c r="AF39" s="128" t="e">
        <f t="shared" si="17"/>
        <v>#N/A</v>
      </c>
      <c r="AG39" s="128" t="e">
        <f t="shared" si="17"/>
        <v>#N/A</v>
      </c>
      <c r="AH39" s="128" t="e">
        <f t="shared" si="17"/>
        <v>#N/A</v>
      </c>
      <c r="AI39" s="128" t="e">
        <f t="shared" si="17"/>
        <v>#N/A</v>
      </c>
      <c r="AJ39" s="128" t="e">
        <f t="shared" si="17"/>
        <v>#N/A</v>
      </c>
      <c r="AK39" s="128" t="e">
        <f>IF(AK24&lt;0.01,#N/A,AK24)</f>
        <v>#N/A</v>
      </c>
      <c r="AM39" s="120" t="s">
        <v>38</v>
      </c>
    </row>
    <row r="40" spans="2:55" s="121" customFormat="1" ht="1.2" customHeight="1" x14ac:dyDescent="0.35">
      <c r="B40" s="129" t="s">
        <v>306</v>
      </c>
      <c r="C40" s="120" t="s">
        <v>20</v>
      </c>
      <c r="D40" s="125"/>
      <c r="E40" s="127" t="e">
        <f t="shared" ref="E40:AJ40" si="18">IF(E23&lt;0.001,#N/A,E23)</f>
        <v>#N/A</v>
      </c>
      <c r="F40" s="127" t="e">
        <f t="shared" si="18"/>
        <v>#N/A</v>
      </c>
      <c r="G40" s="127" t="e">
        <f t="shared" si="18"/>
        <v>#N/A</v>
      </c>
      <c r="H40" s="127" t="e">
        <f t="shared" si="18"/>
        <v>#N/A</v>
      </c>
      <c r="I40" s="127" t="e">
        <f t="shared" si="18"/>
        <v>#N/A</v>
      </c>
      <c r="J40" s="127" t="e">
        <f t="shared" si="18"/>
        <v>#N/A</v>
      </c>
      <c r="K40" s="127" t="e">
        <f t="shared" si="18"/>
        <v>#N/A</v>
      </c>
      <c r="L40" s="127" t="e">
        <f t="shared" si="18"/>
        <v>#N/A</v>
      </c>
      <c r="M40" s="127" t="e">
        <f t="shared" si="18"/>
        <v>#N/A</v>
      </c>
      <c r="N40" s="127" t="e">
        <f t="shared" si="18"/>
        <v>#N/A</v>
      </c>
      <c r="O40" s="127" t="e">
        <f t="shared" si="18"/>
        <v>#N/A</v>
      </c>
      <c r="P40" s="127" t="e">
        <f t="shared" si="18"/>
        <v>#N/A</v>
      </c>
      <c r="Q40" s="127" t="e">
        <f t="shared" si="18"/>
        <v>#N/A</v>
      </c>
      <c r="R40" s="127" t="e">
        <f t="shared" si="18"/>
        <v>#N/A</v>
      </c>
      <c r="S40" s="127" t="e">
        <f t="shared" si="18"/>
        <v>#N/A</v>
      </c>
      <c r="T40" s="127" t="e">
        <f t="shared" si="18"/>
        <v>#N/A</v>
      </c>
      <c r="U40" s="127" t="e">
        <f t="shared" si="18"/>
        <v>#N/A</v>
      </c>
      <c r="V40" s="127" t="e">
        <f t="shared" si="18"/>
        <v>#N/A</v>
      </c>
      <c r="W40" s="127" t="e">
        <f t="shared" si="18"/>
        <v>#N/A</v>
      </c>
      <c r="X40" s="127" t="e">
        <f t="shared" si="18"/>
        <v>#N/A</v>
      </c>
      <c r="Y40" s="127" t="e">
        <f t="shared" si="18"/>
        <v>#N/A</v>
      </c>
      <c r="Z40" s="127" t="e">
        <f t="shared" si="18"/>
        <v>#N/A</v>
      </c>
      <c r="AA40" s="127" t="e">
        <f t="shared" si="18"/>
        <v>#N/A</v>
      </c>
      <c r="AB40" s="127" t="e">
        <f t="shared" si="18"/>
        <v>#N/A</v>
      </c>
      <c r="AC40" s="127" t="e">
        <f t="shared" si="18"/>
        <v>#N/A</v>
      </c>
      <c r="AD40" s="127" t="e">
        <f t="shared" si="18"/>
        <v>#N/A</v>
      </c>
      <c r="AE40" s="127" t="e">
        <f t="shared" si="18"/>
        <v>#N/A</v>
      </c>
      <c r="AF40" s="127" t="e">
        <f t="shared" si="18"/>
        <v>#N/A</v>
      </c>
      <c r="AG40" s="127" t="e">
        <f t="shared" si="18"/>
        <v>#N/A</v>
      </c>
      <c r="AH40" s="127" t="e">
        <f t="shared" si="18"/>
        <v>#N/A</v>
      </c>
      <c r="AI40" s="127" t="e">
        <f t="shared" si="18"/>
        <v>#N/A</v>
      </c>
      <c r="AJ40" s="127" t="e">
        <f t="shared" si="18"/>
        <v>#N/A</v>
      </c>
      <c r="AK40" s="127" t="e">
        <f>IF(AK23&lt;0.001,#N/A,AK23)</f>
        <v>#N/A</v>
      </c>
      <c r="AM40" s="120" t="s">
        <v>38</v>
      </c>
    </row>
    <row r="41" spans="2:55" s="121" customFormat="1" ht="1.2" customHeight="1" x14ac:dyDescent="0.25">
      <c r="B41" s="129"/>
      <c r="C41" s="120"/>
      <c r="D41" s="125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M41" s="120"/>
    </row>
    <row r="42" spans="2:55" s="121" customFormat="1" ht="1.2" customHeight="1" x14ac:dyDescent="0.25">
      <c r="B42" s="120" t="s">
        <v>32</v>
      </c>
      <c r="C42" s="120" t="s">
        <v>20</v>
      </c>
      <c r="D42" s="120"/>
      <c r="E42" s="130">
        <f t="shared" ref="E42:AK42" si="19">IF($J$9=TRUE,$AB$4,$AB$2)</f>
        <v>6500</v>
      </c>
      <c r="F42" s="130">
        <f t="shared" si="19"/>
        <v>6500</v>
      </c>
      <c r="G42" s="130">
        <f t="shared" si="19"/>
        <v>6500</v>
      </c>
      <c r="H42" s="130">
        <f t="shared" si="19"/>
        <v>6500</v>
      </c>
      <c r="I42" s="130">
        <f t="shared" si="19"/>
        <v>6500</v>
      </c>
      <c r="J42" s="130">
        <f t="shared" si="19"/>
        <v>6500</v>
      </c>
      <c r="K42" s="130">
        <f t="shared" si="19"/>
        <v>6500</v>
      </c>
      <c r="L42" s="130">
        <f t="shared" si="19"/>
        <v>6500</v>
      </c>
      <c r="M42" s="130">
        <f t="shared" si="19"/>
        <v>6500</v>
      </c>
      <c r="N42" s="130">
        <f t="shared" si="19"/>
        <v>6500</v>
      </c>
      <c r="O42" s="130">
        <f t="shared" si="19"/>
        <v>6500</v>
      </c>
      <c r="P42" s="130">
        <f t="shared" si="19"/>
        <v>6500</v>
      </c>
      <c r="Q42" s="130">
        <f t="shared" si="19"/>
        <v>6500</v>
      </c>
      <c r="R42" s="130">
        <f t="shared" si="19"/>
        <v>6500</v>
      </c>
      <c r="S42" s="130">
        <f t="shared" si="19"/>
        <v>6500</v>
      </c>
      <c r="T42" s="130">
        <f t="shared" si="19"/>
        <v>6500</v>
      </c>
      <c r="U42" s="130">
        <f t="shared" si="19"/>
        <v>6500</v>
      </c>
      <c r="V42" s="130">
        <f t="shared" si="19"/>
        <v>6500</v>
      </c>
      <c r="W42" s="130">
        <f t="shared" si="19"/>
        <v>6500</v>
      </c>
      <c r="X42" s="130">
        <f t="shared" si="19"/>
        <v>6500</v>
      </c>
      <c r="Y42" s="130">
        <f t="shared" si="19"/>
        <v>6500</v>
      </c>
      <c r="Z42" s="130">
        <f t="shared" si="19"/>
        <v>6500</v>
      </c>
      <c r="AA42" s="130">
        <f t="shared" si="19"/>
        <v>6500</v>
      </c>
      <c r="AB42" s="130">
        <f t="shared" si="19"/>
        <v>6500</v>
      </c>
      <c r="AC42" s="130">
        <f t="shared" si="19"/>
        <v>6500</v>
      </c>
      <c r="AD42" s="130">
        <f t="shared" si="19"/>
        <v>6500</v>
      </c>
      <c r="AE42" s="130">
        <f t="shared" si="19"/>
        <v>6500</v>
      </c>
      <c r="AF42" s="130">
        <f t="shared" si="19"/>
        <v>6500</v>
      </c>
      <c r="AG42" s="130">
        <f t="shared" si="19"/>
        <v>6500</v>
      </c>
      <c r="AH42" s="130">
        <f t="shared" si="19"/>
        <v>6500</v>
      </c>
      <c r="AI42" s="130">
        <f t="shared" si="19"/>
        <v>6500</v>
      </c>
      <c r="AJ42" s="130">
        <f t="shared" si="19"/>
        <v>6500</v>
      </c>
      <c r="AK42" s="130">
        <f t="shared" si="19"/>
        <v>6500</v>
      </c>
      <c r="AM42" s="120" t="s">
        <v>51</v>
      </c>
    </row>
    <row r="43" spans="2:55" s="121" customFormat="1" ht="1.2" customHeight="1" x14ac:dyDescent="0.25">
      <c r="B43" s="120" t="s">
        <v>33</v>
      </c>
      <c r="C43" s="120" t="s">
        <v>20</v>
      </c>
      <c r="D43" s="120"/>
      <c r="E43" s="130">
        <f t="shared" ref="E43:AK43" si="20">IF($J$9=TRUE,$AB$5,$AB$3)</f>
        <v>3500</v>
      </c>
      <c r="F43" s="130">
        <f t="shared" si="20"/>
        <v>3500</v>
      </c>
      <c r="G43" s="130">
        <f t="shared" si="20"/>
        <v>3500</v>
      </c>
      <c r="H43" s="130">
        <f t="shared" si="20"/>
        <v>3500</v>
      </c>
      <c r="I43" s="130">
        <f t="shared" si="20"/>
        <v>3500</v>
      </c>
      <c r="J43" s="130">
        <f t="shared" si="20"/>
        <v>3500</v>
      </c>
      <c r="K43" s="130">
        <f t="shared" si="20"/>
        <v>3500</v>
      </c>
      <c r="L43" s="130">
        <f t="shared" si="20"/>
        <v>3500</v>
      </c>
      <c r="M43" s="130">
        <f t="shared" si="20"/>
        <v>3500</v>
      </c>
      <c r="N43" s="130">
        <f t="shared" si="20"/>
        <v>3500</v>
      </c>
      <c r="O43" s="130">
        <f t="shared" si="20"/>
        <v>3500</v>
      </c>
      <c r="P43" s="130">
        <f t="shared" si="20"/>
        <v>3500</v>
      </c>
      <c r="Q43" s="130">
        <f t="shared" si="20"/>
        <v>3500</v>
      </c>
      <c r="R43" s="130">
        <f t="shared" si="20"/>
        <v>3500</v>
      </c>
      <c r="S43" s="130">
        <f t="shared" si="20"/>
        <v>3500</v>
      </c>
      <c r="T43" s="130">
        <f t="shared" si="20"/>
        <v>3500</v>
      </c>
      <c r="U43" s="130">
        <f t="shared" si="20"/>
        <v>3500</v>
      </c>
      <c r="V43" s="130">
        <f t="shared" si="20"/>
        <v>3500</v>
      </c>
      <c r="W43" s="130">
        <f t="shared" si="20"/>
        <v>3500</v>
      </c>
      <c r="X43" s="130">
        <f t="shared" si="20"/>
        <v>3500</v>
      </c>
      <c r="Y43" s="130">
        <f t="shared" si="20"/>
        <v>3500</v>
      </c>
      <c r="Z43" s="130">
        <f t="shared" si="20"/>
        <v>3500</v>
      </c>
      <c r="AA43" s="130">
        <f t="shared" si="20"/>
        <v>3500</v>
      </c>
      <c r="AB43" s="130">
        <f t="shared" si="20"/>
        <v>3500</v>
      </c>
      <c r="AC43" s="130">
        <f t="shared" si="20"/>
        <v>3500</v>
      </c>
      <c r="AD43" s="130">
        <f t="shared" si="20"/>
        <v>3500</v>
      </c>
      <c r="AE43" s="130">
        <f t="shared" si="20"/>
        <v>3500</v>
      </c>
      <c r="AF43" s="130">
        <f t="shared" si="20"/>
        <v>3500</v>
      </c>
      <c r="AG43" s="130">
        <f t="shared" si="20"/>
        <v>3500</v>
      </c>
      <c r="AH43" s="130">
        <f t="shared" si="20"/>
        <v>3500</v>
      </c>
      <c r="AI43" s="130">
        <f t="shared" si="20"/>
        <v>3500</v>
      </c>
      <c r="AJ43" s="130">
        <f t="shared" si="20"/>
        <v>3500</v>
      </c>
      <c r="AK43" s="130">
        <f t="shared" si="20"/>
        <v>3500</v>
      </c>
      <c r="AM43" s="120" t="s">
        <v>51</v>
      </c>
    </row>
    <row r="44" spans="2:55" s="121" customFormat="1" ht="1.2" customHeight="1" x14ac:dyDescent="0.25">
      <c r="B44" s="120"/>
      <c r="C44" s="120"/>
      <c r="D44" s="120"/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130"/>
      <c r="AG44" s="130"/>
      <c r="AH44" s="130"/>
      <c r="AI44" s="130"/>
      <c r="AJ44" s="130"/>
      <c r="AK44" s="130"/>
      <c r="AM44" s="120"/>
    </row>
    <row r="45" spans="2:55" s="52" customFormat="1" ht="26.4" customHeight="1" x14ac:dyDescent="0.25">
      <c r="B45" s="53"/>
      <c r="C45" s="120"/>
      <c r="D45" s="12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0"/>
      <c r="AJ45" s="130"/>
      <c r="AK45" s="130"/>
      <c r="AM45" s="53"/>
      <c r="AR45" s="45"/>
      <c r="AS45" s="45"/>
      <c r="AT45" s="45"/>
      <c r="AU45" s="45"/>
      <c r="AV45" s="45"/>
      <c r="AW45" s="45"/>
      <c r="AX45" s="45"/>
      <c r="AY45" s="45"/>
      <c r="AZ45" s="45"/>
      <c r="BA45" s="45"/>
      <c r="BB45" s="45"/>
      <c r="BC45" s="45"/>
    </row>
    <row r="46" spans="2:55" s="52" customFormat="1" ht="13.2" customHeight="1" x14ac:dyDescent="0.25">
      <c r="E46" s="53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  <c r="AA46" s="54"/>
      <c r="AB46" s="54"/>
      <c r="AC46" s="54"/>
      <c r="AD46" s="54"/>
      <c r="AE46" s="54"/>
      <c r="AF46" s="54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</row>
    <row r="47" spans="2:55" ht="15" customHeight="1" x14ac:dyDescent="0.25">
      <c r="E47" s="35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28"/>
      <c r="AH47" s="28"/>
      <c r="AI47" s="28"/>
      <c r="AJ47" s="28"/>
      <c r="AK47" s="28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  <c r="BC47" s="45"/>
    </row>
    <row r="48" spans="2:55" ht="15" customHeight="1" x14ac:dyDescent="0.25">
      <c r="E48" s="10"/>
      <c r="G48" s="10"/>
      <c r="H48" s="10" t="s">
        <v>37</v>
      </c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W48" s="10"/>
      <c r="X48" s="10"/>
      <c r="Y48" s="10"/>
      <c r="AA48" s="10"/>
      <c r="AB48" s="10"/>
      <c r="AC48" s="10"/>
      <c r="AD48" s="10"/>
      <c r="AE48" s="10"/>
      <c r="AF48" s="10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  <c r="BC48" s="45"/>
    </row>
    <row r="49" spans="5:55" ht="15" customHeight="1" x14ac:dyDescent="0.25">
      <c r="E49" s="10"/>
      <c r="F49" s="10"/>
      <c r="M49" s="10"/>
      <c r="N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  <c r="BC49" s="45"/>
    </row>
    <row r="50" spans="5:55" ht="15" customHeight="1" x14ac:dyDescent="0.25">
      <c r="E50" s="10"/>
      <c r="F50" s="10"/>
      <c r="M50" s="10"/>
      <c r="N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R50" s="45"/>
      <c r="AS50" s="45"/>
      <c r="AT50" s="45"/>
      <c r="AU50" s="45"/>
      <c r="AV50" s="45"/>
      <c r="AW50" s="45"/>
      <c r="AX50" s="45"/>
      <c r="AY50" s="45"/>
      <c r="AZ50" s="45"/>
      <c r="BA50" s="45"/>
      <c r="BB50" s="45"/>
      <c r="BC50" s="45"/>
    </row>
    <row r="51" spans="5:55" ht="15" customHeight="1" x14ac:dyDescent="0.25">
      <c r="E51" s="10"/>
      <c r="F51" s="10"/>
      <c r="M51" s="10"/>
      <c r="N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R51" s="45"/>
      <c r="AS51" s="45"/>
      <c r="AT51" s="45"/>
      <c r="AU51" s="45"/>
      <c r="AV51" s="45"/>
      <c r="AW51" s="45"/>
      <c r="AX51" s="45"/>
      <c r="AY51" s="45"/>
      <c r="AZ51" s="45"/>
      <c r="BA51" s="45"/>
      <c r="BB51" s="45"/>
      <c r="BC51" s="45"/>
    </row>
    <row r="52" spans="5:55" ht="15" customHeight="1" x14ac:dyDescent="0.25">
      <c r="AR52" s="45"/>
      <c r="AS52" s="45"/>
      <c r="AT52" s="45"/>
      <c r="AU52" s="45"/>
      <c r="AV52" s="45"/>
      <c r="AW52" s="45"/>
      <c r="AX52" s="45"/>
      <c r="AY52" s="45"/>
      <c r="AZ52" s="45"/>
      <c r="BA52" s="45"/>
      <c r="BB52" s="45"/>
      <c r="BC52" s="45"/>
    </row>
    <row r="53" spans="5:55" ht="15" customHeight="1" x14ac:dyDescent="0.25">
      <c r="AR53" s="45"/>
      <c r="AS53" s="45"/>
      <c r="AT53" s="45"/>
      <c r="AU53" s="45"/>
      <c r="AV53" s="45"/>
      <c r="AW53" s="45"/>
      <c r="AX53" s="45"/>
      <c r="AY53" s="45"/>
      <c r="AZ53" s="45"/>
      <c r="BA53" s="45"/>
      <c r="BB53" s="45"/>
      <c r="BC53" s="45"/>
    </row>
    <row r="54" spans="5:55" ht="15" customHeight="1" x14ac:dyDescent="0.25">
      <c r="Q54" s="38" t="s">
        <v>151</v>
      </c>
      <c r="AA54" s="40"/>
      <c r="AB54" s="40"/>
      <c r="AC54" s="40"/>
      <c r="AD54" s="40"/>
      <c r="AE54" s="40"/>
      <c r="AF54" s="40"/>
      <c r="AR54" s="45"/>
      <c r="AS54" s="45"/>
      <c r="AT54" s="45"/>
      <c r="AU54" s="45"/>
      <c r="AV54" s="45"/>
      <c r="AW54" s="45"/>
      <c r="AX54" s="45"/>
      <c r="AY54" s="45"/>
      <c r="AZ54" s="45"/>
      <c r="BA54" s="45"/>
      <c r="BB54" s="45"/>
      <c r="BC54" s="45"/>
    </row>
    <row r="55" spans="5:55" ht="15" customHeight="1" x14ac:dyDescent="0.25">
      <c r="AR55" s="45"/>
      <c r="AS55" s="45"/>
      <c r="AT55" s="45"/>
      <c r="AU55" s="45"/>
      <c r="AV55" s="45"/>
      <c r="AW55" s="45"/>
      <c r="AX55" s="45"/>
      <c r="AY55" s="45"/>
      <c r="AZ55" s="45"/>
      <c r="BA55" s="45"/>
      <c r="BB55" s="45"/>
      <c r="BC55" s="45"/>
    </row>
    <row r="56" spans="5:55" ht="15" customHeight="1" x14ac:dyDescent="0.25">
      <c r="Q56" s="38" t="s">
        <v>152</v>
      </c>
      <c r="AN56" s="19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  <c r="BC56" s="45"/>
    </row>
    <row r="57" spans="5:55" ht="15" customHeight="1" x14ac:dyDescent="0.25">
      <c r="AF57" s="38" t="s">
        <v>21</v>
      </c>
      <c r="AR57" s="45"/>
      <c r="AS57" s="45"/>
      <c r="AT57" s="45"/>
      <c r="AU57" s="45"/>
      <c r="AV57" s="45"/>
      <c r="AW57" s="45"/>
      <c r="AX57" s="45"/>
      <c r="AY57" s="45"/>
      <c r="AZ57" s="45"/>
      <c r="BA57" s="45"/>
      <c r="BB57" s="45"/>
      <c r="BC57" s="45"/>
    </row>
    <row r="58" spans="5:55" ht="15" customHeight="1" x14ac:dyDescent="0.25"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</row>
    <row r="59" spans="5:55" ht="15" customHeight="1" x14ac:dyDescent="0.25">
      <c r="AR59" s="45"/>
      <c r="AS59" s="45"/>
      <c r="AT59" s="45"/>
      <c r="AU59" s="45"/>
      <c r="AV59" s="45"/>
      <c r="AW59" s="45"/>
      <c r="AX59" s="45"/>
      <c r="AY59" s="45"/>
      <c r="AZ59" s="45"/>
      <c r="BA59" s="45"/>
      <c r="BB59" s="45"/>
      <c r="BC59" s="45"/>
    </row>
    <row r="60" spans="5:55" x14ac:dyDescent="0.25">
      <c r="AR60" s="45"/>
      <c r="AS60" s="45"/>
      <c r="AT60" s="45"/>
      <c r="AU60" s="45"/>
      <c r="AV60" s="45"/>
      <c r="AW60" s="45"/>
      <c r="AX60" s="45"/>
      <c r="AY60" s="45"/>
      <c r="AZ60" s="45"/>
      <c r="BA60" s="45"/>
      <c r="BB60" s="45"/>
      <c r="BC60" s="45"/>
    </row>
    <row r="61" spans="5:55" x14ac:dyDescent="0.25">
      <c r="AR61" s="45"/>
      <c r="AS61" s="45"/>
      <c r="AT61" s="45"/>
      <c r="AU61" s="45"/>
      <c r="AV61" s="45"/>
      <c r="AW61" s="45"/>
      <c r="AX61" s="45"/>
      <c r="AY61" s="45"/>
      <c r="AZ61" s="45"/>
      <c r="BA61" s="45"/>
      <c r="BB61" s="45"/>
      <c r="BC61" s="45"/>
    </row>
    <row r="62" spans="5:55" x14ac:dyDescent="0.25">
      <c r="AR62" s="45"/>
      <c r="AS62" s="45"/>
      <c r="AT62" s="45"/>
      <c r="AU62" s="45"/>
      <c r="AV62" s="45"/>
      <c r="AW62" s="45"/>
      <c r="AX62" s="45"/>
      <c r="AY62" s="45"/>
      <c r="AZ62" s="45"/>
      <c r="BA62" s="45"/>
      <c r="BB62" s="45"/>
      <c r="BC62" s="45"/>
    </row>
    <row r="63" spans="5:55" x14ac:dyDescent="0.25">
      <c r="AR63" s="45"/>
      <c r="AS63" s="45"/>
      <c r="AT63" s="45"/>
      <c r="AU63" s="45"/>
      <c r="AV63" s="45"/>
      <c r="AW63" s="45"/>
      <c r="AX63" s="45"/>
      <c r="AY63" s="45"/>
      <c r="AZ63" s="45"/>
      <c r="BA63" s="45"/>
      <c r="BB63" s="45"/>
      <c r="BC63" s="45"/>
    </row>
    <row r="64" spans="5:55" x14ac:dyDescent="0.25"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</row>
    <row r="65" spans="13:55" ht="14.25" customHeight="1" x14ac:dyDescent="0.25"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</row>
    <row r="66" spans="13:55" x14ac:dyDescent="0.25"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</row>
    <row r="67" spans="13:55" x14ac:dyDescent="0.25"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</row>
    <row r="68" spans="13:55" x14ac:dyDescent="0.25"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</row>
    <row r="69" spans="13:55" x14ac:dyDescent="0.25"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</row>
    <row r="70" spans="13:55" x14ac:dyDescent="0.25"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</row>
    <row r="71" spans="13:55" x14ac:dyDescent="0.25"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</row>
    <row r="72" spans="13:55" x14ac:dyDescent="0.25"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</row>
    <row r="73" spans="13:55" x14ac:dyDescent="0.25"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</row>
    <row r="74" spans="13:55" x14ac:dyDescent="0.25"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</row>
    <row r="75" spans="13:55" x14ac:dyDescent="0.25"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</row>
    <row r="76" spans="13:55" x14ac:dyDescent="0.25">
      <c r="AR76" s="45"/>
      <c r="AS76" s="45"/>
      <c r="AT76" s="45"/>
      <c r="AU76" s="45"/>
      <c r="AV76" s="45"/>
      <c r="AW76" s="45"/>
      <c r="AX76" s="45"/>
      <c r="AY76" s="45"/>
      <c r="AZ76" s="45"/>
      <c r="BA76" s="45"/>
      <c r="BB76" s="45"/>
      <c r="BC76" s="45"/>
    </row>
    <row r="77" spans="13:55" x14ac:dyDescent="0.25"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</row>
    <row r="78" spans="13:55" x14ac:dyDescent="0.25"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</row>
    <row r="79" spans="13:55" x14ac:dyDescent="0.25"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</row>
    <row r="80" spans="13:55" x14ac:dyDescent="0.25">
      <c r="M80" s="22" t="s">
        <v>153</v>
      </c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</row>
    <row r="81" spans="6:55" x14ac:dyDescent="0.25">
      <c r="M81" s="22" t="s">
        <v>52</v>
      </c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</row>
    <row r="82" spans="6:55" x14ac:dyDescent="0.25">
      <c r="F82" s="22"/>
      <c r="G82" s="22"/>
      <c r="Q82" s="22"/>
      <c r="AR82" s="45"/>
      <c r="AS82" s="45"/>
      <c r="AT82" s="45"/>
      <c r="AU82" s="45"/>
      <c r="AV82" s="45"/>
      <c r="AW82" s="45"/>
      <c r="AX82" s="45"/>
      <c r="AY82" s="45"/>
      <c r="AZ82" s="45"/>
      <c r="BA82" s="45"/>
      <c r="BB82" s="45"/>
      <c r="BC82" s="45"/>
    </row>
    <row r="83" spans="6:55" x14ac:dyDescent="0.25"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</row>
    <row r="84" spans="6:55" x14ac:dyDescent="0.25">
      <c r="T84" s="41"/>
      <c r="AR84" s="45"/>
      <c r="AS84" s="45"/>
      <c r="AT84" s="45"/>
      <c r="AU84" s="45"/>
      <c r="AV84" s="45"/>
      <c r="AW84" s="45"/>
      <c r="AX84" s="45"/>
      <c r="AY84" s="45"/>
      <c r="AZ84" s="45"/>
      <c r="BA84" s="45"/>
      <c r="BB84" s="45"/>
      <c r="BC84" s="45"/>
    </row>
    <row r="85" spans="6:55" x14ac:dyDescent="0.25">
      <c r="T85" s="41"/>
      <c r="AR85" s="45"/>
      <c r="AS85" s="45"/>
      <c r="AT85" s="45"/>
      <c r="AU85" s="45"/>
      <c r="AV85" s="45"/>
      <c r="AW85" s="45"/>
      <c r="AX85" s="45"/>
      <c r="AY85" s="45"/>
      <c r="AZ85" s="45"/>
      <c r="BA85" s="45"/>
      <c r="BB85" s="45"/>
      <c r="BC85" s="45"/>
    </row>
    <row r="86" spans="6:55" x14ac:dyDescent="0.25">
      <c r="AR86" s="45"/>
      <c r="AS86" s="45"/>
      <c r="AT86" s="45"/>
      <c r="AU86" s="45"/>
      <c r="AV86" s="45"/>
      <c r="AW86" s="45"/>
      <c r="AX86" s="45"/>
      <c r="AY86" s="45"/>
      <c r="AZ86" s="45"/>
      <c r="BA86" s="45"/>
      <c r="BB86" s="45"/>
      <c r="BC86" s="45"/>
    </row>
    <row r="87" spans="6:55" x14ac:dyDescent="0.25"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  <c r="BC87" s="45"/>
    </row>
    <row r="88" spans="6:55" x14ac:dyDescent="0.25"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C88" s="45"/>
    </row>
    <row r="89" spans="6:55" x14ac:dyDescent="0.25"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</row>
    <row r="90" spans="6:55" x14ac:dyDescent="0.25">
      <c r="AR90" s="45"/>
      <c r="AS90" s="45"/>
      <c r="AT90" s="45"/>
      <c r="AU90" s="45"/>
      <c r="AV90" s="45"/>
      <c r="AW90" s="45"/>
      <c r="AX90" s="45"/>
      <c r="AY90" s="45"/>
      <c r="AZ90" s="45"/>
      <c r="BA90" s="45"/>
      <c r="BB90" s="45"/>
      <c r="BC90" s="45"/>
    </row>
    <row r="91" spans="6:55" x14ac:dyDescent="0.25">
      <c r="AR91" s="45"/>
      <c r="AS91" s="45"/>
      <c r="AT91" s="45"/>
      <c r="AU91" s="45"/>
      <c r="AV91" s="45"/>
      <c r="AW91" s="45"/>
      <c r="AX91" s="45"/>
      <c r="AY91" s="45"/>
      <c r="AZ91" s="45"/>
      <c r="BA91" s="45"/>
      <c r="BB91" s="45"/>
      <c r="BC91" s="45"/>
    </row>
    <row r="92" spans="6:55" x14ac:dyDescent="0.25">
      <c r="AR92" s="45"/>
      <c r="AS92" s="45"/>
      <c r="AT92" s="45"/>
      <c r="AU92" s="45"/>
      <c r="AV92" s="45"/>
      <c r="AW92" s="45"/>
      <c r="AX92" s="45"/>
      <c r="AY92" s="45"/>
      <c r="AZ92" s="45"/>
      <c r="BA92" s="45"/>
      <c r="BB92" s="45"/>
      <c r="BC92" s="45"/>
    </row>
    <row r="93" spans="6:55" x14ac:dyDescent="0.25"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</row>
    <row r="94" spans="6:55" x14ac:dyDescent="0.25">
      <c r="AR94" s="45"/>
      <c r="AS94" s="45"/>
      <c r="AT94" s="45"/>
      <c r="AU94" s="45"/>
      <c r="AV94" s="45"/>
      <c r="AW94" s="45"/>
      <c r="AX94" s="45"/>
      <c r="AY94" s="45"/>
      <c r="AZ94" s="45"/>
      <c r="BA94" s="45"/>
      <c r="BB94" s="45"/>
      <c r="BC94" s="45"/>
    </row>
    <row r="95" spans="6:55" x14ac:dyDescent="0.25">
      <c r="AR95" s="45"/>
      <c r="AS95" s="45"/>
      <c r="AT95" s="45"/>
      <c r="AU95" s="45"/>
      <c r="AV95" s="45"/>
      <c r="AW95" s="45"/>
      <c r="AX95" s="45"/>
      <c r="AY95" s="45"/>
      <c r="AZ95" s="45"/>
      <c r="BA95" s="45"/>
      <c r="BB95" s="45"/>
      <c r="BC95" s="45"/>
    </row>
    <row r="96" spans="6:55" x14ac:dyDescent="0.25">
      <c r="AR96" s="45"/>
      <c r="AS96" s="45"/>
      <c r="AT96" s="45"/>
      <c r="AU96" s="45"/>
      <c r="AV96" s="45"/>
      <c r="AW96" s="45"/>
      <c r="AX96" s="45"/>
      <c r="AY96" s="45"/>
      <c r="AZ96" s="45"/>
      <c r="BA96" s="45"/>
      <c r="BB96" s="45"/>
      <c r="BC96" s="45"/>
    </row>
    <row r="97" spans="2:55" x14ac:dyDescent="0.25">
      <c r="M97" s="22" t="s">
        <v>36</v>
      </c>
      <c r="AB97" s="22" t="s">
        <v>52</v>
      </c>
      <c r="AR97" s="45"/>
      <c r="AS97" s="45"/>
      <c r="AT97" s="45"/>
      <c r="AU97" s="45"/>
      <c r="AV97" s="45"/>
      <c r="AW97" s="45"/>
      <c r="AX97" s="45"/>
      <c r="AY97" s="45"/>
      <c r="AZ97" s="45"/>
      <c r="BA97" s="45"/>
      <c r="BB97" s="45"/>
      <c r="BC97" s="45"/>
    </row>
    <row r="98" spans="2:55" x14ac:dyDescent="0.25">
      <c r="M98" s="22" t="s">
        <v>52</v>
      </c>
      <c r="AR98" s="45"/>
      <c r="AS98" s="45"/>
      <c r="AT98" s="45"/>
      <c r="AU98" s="45"/>
      <c r="AV98" s="45"/>
      <c r="AW98" s="45"/>
      <c r="AX98" s="45"/>
      <c r="AY98" s="45"/>
      <c r="AZ98" s="45"/>
      <c r="BA98" s="45"/>
      <c r="BB98" s="45"/>
      <c r="BC98" s="45"/>
    </row>
    <row r="99" spans="2:55" x14ac:dyDescent="0.25">
      <c r="AR99" s="45"/>
      <c r="AS99" s="45"/>
      <c r="AT99" s="45"/>
      <c r="AU99" s="45"/>
      <c r="AV99" s="45"/>
      <c r="AW99" s="45"/>
      <c r="AX99" s="45"/>
      <c r="AY99" s="45"/>
      <c r="AZ99" s="45"/>
      <c r="BA99" s="45"/>
      <c r="BB99" s="45"/>
      <c r="BC99" s="45"/>
    </row>
    <row r="100" spans="2:55" x14ac:dyDescent="0.25">
      <c r="AR100" s="45"/>
      <c r="AS100" s="45"/>
      <c r="AT100" s="45"/>
      <c r="AU100" s="45"/>
      <c r="AV100" s="45"/>
      <c r="AW100" s="45"/>
      <c r="AX100" s="45"/>
      <c r="AY100" s="45"/>
      <c r="AZ100" s="45"/>
      <c r="BA100" s="45"/>
      <c r="BB100" s="45"/>
      <c r="BC100" s="45"/>
    </row>
    <row r="101" spans="2:55" x14ac:dyDescent="0.25"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  <c r="BC101" s="45"/>
    </row>
    <row r="102" spans="2:55" x14ac:dyDescent="0.25"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  <c r="BC102" s="45"/>
    </row>
    <row r="103" spans="2:55" x14ac:dyDescent="0.25">
      <c r="B103" s="27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  <c r="BC103" s="45"/>
    </row>
    <row r="104" spans="2:55" x14ac:dyDescent="0.25">
      <c r="AR104" s="45"/>
      <c r="AS104" s="45"/>
      <c r="AT104" s="45"/>
      <c r="AU104" s="45"/>
      <c r="AV104" s="45"/>
      <c r="AW104" s="45"/>
      <c r="AX104" s="45"/>
      <c r="AY104" s="45"/>
      <c r="AZ104" s="45"/>
      <c r="BA104" s="45"/>
      <c r="BB104" s="45"/>
      <c r="BC104" s="45"/>
    </row>
    <row r="105" spans="2:55" x14ac:dyDescent="0.25">
      <c r="AR105" s="45"/>
      <c r="AS105" s="45"/>
      <c r="AT105" s="45"/>
      <c r="AU105" s="45"/>
      <c r="AV105" s="45"/>
      <c r="AW105" s="45"/>
      <c r="AX105" s="45"/>
      <c r="AY105" s="45"/>
      <c r="AZ105" s="45"/>
      <c r="BA105" s="45"/>
      <c r="BB105" s="45"/>
      <c r="BC105" s="45"/>
    </row>
    <row r="106" spans="2:55" x14ac:dyDescent="0.25">
      <c r="AR106" s="45"/>
      <c r="AS106" s="45"/>
      <c r="AT106" s="45"/>
      <c r="AU106" s="45"/>
      <c r="AV106" s="45"/>
      <c r="AW106" s="45"/>
      <c r="AX106" s="45"/>
      <c r="AY106" s="45"/>
      <c r="AZ106" s="45"/>
      <c r="BA106" s="45"/>
      <c r="BB106" s="45"/>
      <c r="BC106" s="45"/>
    </row>
    <row r="107" spans="2:55" x14ac:dyDescent="0.25">
      <c r="V107" s="22" t="s">
        <v>18</v>
      </c>
      <c r="AR107" s="45"/>
      <c r="AS107" s="45"/>
      <c r="AT107" s="45"/>
      <c r="AU107" s="45"/>
      <c r="AV107" s="45"/>
      <c r="AW107" s="45"/>
      <c r="AX107" s="45"/>
      <c r="AY107" s="45"/>
      <c r="AZ107" s="45"/>
      <c r="BA107" s="45"/>
      <c r="BB107" s="45"/>
      <c r="BC107" s="45"/>
    </row>
    <row r="108" spans="2:55" x14ac:dyDescent="0.25">
      <c r="V108" s="22" t="s">
        <v>58</v>
      </c>
      <c r="AR108" s="45"/>
      <c r="AS108" s="45"/>
      <c r="AT108" s="45"/>
      <c r="AU108" s="45"/>
      <c r="AV108" s="45"/>
      <c r="AW108" s="45"/>
      <c r="AX108" s="45"/>
      <c r="AY108" s="45"/>
      <c r="AZ108" s="45"/>
      <c r="BA108" s="45"/>
      <c r="BB108" s="45"/>
      <c r="BC108" s="45"/>
    </row>
    <row r="109" spans="2:55" x14ac:dyDescent="0.25">
      <c r="V109" s="22" t="s">
        <v>18</v>
      </c>
      <c r="AR109" s="45"/>
      <c r="AS109" s="45"/>
      <c r="AT109" s="45"/>
      <c r="AU109" s="45"/>
      <c r="AV109" s="45"/>
      <c r="AW109" s="45"/>
      <c r="AX109" s="45"/>
      <c r="AY109" s="45"/>
      <c r="AZ109" s="45"/>
      <c r="BA109" s="45"/>
      <c r="BB109" s="45"/>
      <c r="BC109" s="45"/>
    </row>
    <row r="110" spans="2:55" x14ac:dyDescent="0.25">
      <c r="V110" s="22" t="s">
        <v>59</v>
      </c>
      <c r="AR110" s="45"/>
      <c r="AS110" s="45"/>
      <c r="AT110" s="45"/>
      <c r="AU110" s="45"/>
      <c r="AV110" s="45"/>
      <c r="AW110" s="45"/>
      <c r="AX110" s="45"/>
      <c r="AY110" s="45"/>
      <c r="AZ110" s="45"/>
      <c r="BA110" s="45"/>
      <c r="BB110" s="45"/>
      <c r="BC110" s="45"/>
    </row>
    <row r="111" spans="2:55" x14ac:dyDescent="0.25">
      <c r="V111" s="22" t="s">
        <v>70</v>
      </c>
      <c r="AR111" s="45"/>
      <c r="AS111" s="45"/>
      <c r="AT111" s="45"/>
      <c r="AU111" s="45"/>
      <c r="AV111" s="45"/>
      <c r="AW111" s="45"/>
      <c r="AX111" s="45"/>
      <c r="AY111" s="45"/>
      <c r="AZ111" s="45"/>
      <c r="BA111" s="45"/>
      <c r="BB111" s="45"/>
      <c r="BC111" s="45"/>
    </row>
    <row r="112" spans="2:55" x14ac:dyDescent="0.25">
      <c r="V112" s="22" t="s">
        <v>71</v>
      </c>
      <c r="AR112" s="45"/>
      <c r="AS112" s="45"/>
      <c r="AT112" s="45"/>
      <c r="AU112" s="45"/>
      <c r="AV112" s="45"/>
      <c r="AW112" s="45"/>
      <c r="AX112" s="45"/>
      <c r="AY112" s="45"/>
      <c r="AZ112" s="45"/>
      <c r="BA112" s="45"/>
      <c r="BB112" s="45"/>
      <c r="BC112" s="45"/>
    </row>
    <row r="113" spans="44:55" x14ac:dyDescent="0.25">
      <c r="AR113" s="45"/>
      <c r="AS113" s="45"/>
      <c r="AT113" s="45"/>
      <c r="AU113" s="45"/>
      <c r="AV113" s="45"/>
      <c r="AW113" s="45"/>
      <c r="AX113" s="45"/>
      <c r="AY113" s="45"/>
      <c r="AZ113" s="45"/>
      <c r="BA113" s="45"/>
      <c r="BB113" s="45"/>
      <c r="BC113" s="45"/>
    </row>
    <row r="114" spans="44:55" x14ac:dyDescent="0.25">
      <c r="AR114" s="45"/>
      <c r="AS114" s="45"/>
      <c r="AT114" s="45"/>
      <c r="AU114" s="45"/>
      <c r="AV114" s="45"/>
      <c r="AW114" s="45"/>
      <c r="AX114" s="45"/>
      <c r="AY114" s="45"/>
      <c r="AZ114" s="45"/>
      <c r="BA114" s="45"/>
      <c r="BB114" s="45"/>
      <c r="BC114" s="45"/>
    </row>
  </sheetData>
  <sheetProtection algorithmName="SHA-512" hashValue="Wwcp/jXsOE0kRxiPkgneBR1Fs014+H//kso6tO4wLFth4AzlvJPV70G/gcSx72K01YKpih+y+jGppSzeMOjG9A==" saltValue="uCz7PwF0433Nu03dLe4eUA==" spinCount="100000" sheet="1" objects="1" scenarios="1" selectLockedCells="1"/>
  <mergeCells count="5">
    <mergeCell ref="E8:J8"/>
    <mergeCell ref="E12:F12"/>
    <mergeCell ref="E10:F10"/>
    <mergeCell ref="E9:F9"/>
    <mergeCell ref="E11:F11"/>
  </mergeCells>
  <conditionalFormatting sqref="E28:AK28 E20:AK26 E37:AK42">
    <cfRule type="cellIs" dxfId="6" priority="37" operator="lessThan">
      <formula>0.001</formula>
    </cfRule>
  </conditionalFormatting>
  <conditionalFormatting sqref="E19:AK19">
    <cfRule type="containsErrors" dxfId="5" priority="22">
      <formula>ISERROR(E19)</formula>
    </cfRule>
  </conditionalFormatting>
  <conditionalFormatting sqref="E18:L18">
    <cfRule type="cellIs" dxfId="4" priority="8" operator="lessThan">
      <formula>0.1</formula>
    </cfRule>
  </conditionalFormatting>
  <conditionalFormatting sqref="AK18">
    <cfRule type="cellIs" dxfId="3" priority="4" operator="lessThan">
      <formula>0.1</formula>
    </cfRule>
  </conditionalFormatting>
  <conditionalFormatting sqref="M18:S18">
    <cfRule type="cellIs" dxfId="2" priority="3" operator="lessThan">
      <formula>0.1</formula>
    </cfRule>
  </conditionalFormatting>
  <conditionalFormatting sqref="T18:Z18">
    <cfRule type="cellIs" dxfId="1" priority="1" operator="lessThan">
      <formula>0.1</formula>
    </cfRule>
  </conditionalFormatting>
  <conditionalFormatting sqref="AA18:AJ18">
    <cfRule type="cellIs" dxfId="0" priority="2" operator="lessThan">
      <formula>0.1</formula>
    </cfRule>
  </conditionalFormatting>
  <pageMargins left="0.51181102362204722" right="0.47244094488188981" top="0.70866141732283472" bottom="0.70866141732283472" header="0.31496062992125984" footer="0.31496062992125984"/>
  <pageSetup paperSize="8" scale="87" fitToHeight="2" orientation="landscape" r:id="rId1"/>
  <rowBreaks count="1" manualBreakCount="1">
    <brk id="65" max="53" man="1"/>
  </rowBreaks>
  <ignoredErrors>
    <ignoredError sqref="E35 F35:G35 E36:I39 AK35 AK36:AK37 AK39" evalError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4" r:id="rId4" name="Check Box 40">
              <controlPr defaultSize="0" autoFill="0" autoLine="0" autoPict="0">
                <anchor moveWithCells="1">
                  <from>
                    <xdr:col>10</xdr:col>
                    <xdr:colOff>144780</xdr:colOff>
                    <xdr:row>7</xdr:row>
                    <xdr:rowOff>99060</xdr:rowOff>
                  </from>
                  <to>
                    <xdr:col>18</xdr:col>
                    <xdr:colOff>45720</xdr:colOff>
                    <xdr:row>9</xdr:row>
                    <xdr:rowOff>137160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P204"/>
  <sheetViews>
    <sheetView showGridLines="0" topLeftCell="A61" workbookViewId="0">
      <selection activeCell="N75" sqref="N75"/>
    </sheetView>
  </sheetViews>
  <sheetFormatPr baseColWidth="10" defaultRowHeight="14.4" x14ac:dyDescent="0.3"/>
  <cols>
    <col min="2" max="2" width="34.6640625" customWidth="1"/>
  </cols>
  <sheetData>
    <row r="1" spans="2:13" x14ac:dyDescent="0.3">
      <c r="B1" t="s">
        <v>79</v>
      </c>
      <c r="C1" t="s">
        <v>265</v>
      </c>
      <c r="D1" s="64"/>
      <c r="H1" s="64"/>
    </row>
    <row r="2" spans="2:13" x14ac:dyDescent="0.3">
      <c r="D2" s="64"/>
      <c r="H2" s="64"/>
    </row>
    <row r="3" spans="2:13" x14ac:dyDescent="0.3">
      <c r="B3" s="64" t="s">
        <v>277</v>
      </c>
      <c r="D3" s="64"/>
      <c r="H3" s="64"/>
    </row>
    <row r="5" spans="2:13" x14ac:dyDescent="0.3">
      <c r="D5" s="73"/>
    </row>
    <row r="6" spans="2:13" x14ac:dyDescent="0.3">
      <c r="D6" s="73"/>
    </row>
    <row r="7" spans="2:13" x14ac:dyDescent="0.3">
      <c r="B7" t="s">
        <v>172</v>
      </c>
      <c r="C7" t="s">
        <v>157</v>
      </c>
      <c r="D7" s="73" t="s">
        <v>161</v>
      </c>
      <c r="E7" t="s">
        <v>162</v>
      </c>
      <c r="H7" t="s">
        <v>158</v>
      </c>
    </row>
    <row r="8" spans="2:13" x14ac:dyDescent="0.3">
      <c r="D8" s="73" t="s">
        <v>163</v>
      </c>
    </row>
    <row r="9" spans="2:13" x14ac:dyDescent="0.3">
      <c r="B9" t="s">
        <v>67</v>
      </c>
      <c r="C9" t="s">
        <v>95</v>
      </c>
      <c r="D9" s="73" t="s">
        <v>164</v>
      </c>
      <c r="E9" t="s">
        <v>67</v>
      </c>
      <c r="H9" t="s">
        <v>96</v>
      </c>
    </row>
    <row r="10" spans="2:13" x14ac:dyDescent="0.3">
      <c r="D10" s="73" t="s">
        <v>165</v>
      </c>
      <c r="E10" t="s">
        <v>166</v>
      </c>
    </row>
    <row r="11" spans="2:13" x14ac:dyDescent="0.3">
      <c r="B11" t="s">
        <v>68</v>
      </c>
      <c r="C11" t="s">
        <v>97</v>
      </c>
      <c r="D11" s="73" t="s">
        <v>164</v>
      </c>
      <c r="E11" t="s">
        <v>68</v>
      </c>
      <c r="H11" t="s">
        <v>96</v>
      </c>
    </row>
    <row r="12" spans="2:13" x14ac:dyDescent="0.3">
      <c r="D12" s="73" t="s">
        <v>167</v>
      </c>
      <c r="E12" t="s">
        <v>166</v>
      </c>
    </row>
    <row r="13" spans="2:13" x14ac:dyDescent="0.3">
      <c r="B13" t="s">
        <v>173</v>
      </c>
      <c r="C13" t="s">
        <v>76</v>
      </c>
      <c r="D13" s="73" t="s">
        <v>168</v>
      </c>
      <c r="E13" t="s">
        <v>22</v>
      </c>
      <c r="I13" t="s">
        <v>104</v>
      </c>
      <c r="M13" t="s">
        <v>169</v>
      </c>
    </row>
    <row r="14" spans="2:13" x14ac:dyDescent="0.3">
      <c r="B14" t="s">
        <v>174</v>
      </c>
      <c r="D14" s="73" t="s">
        <v>170</v>
      </c>
      <c r="E14" t="s">
        <v>171</v>
      </c>
    </row>
    <row r="15" spans="2:13" x14ac:dyDescent="0.3">
      <c r="B15" s="72" t="s">
        <v>32</v>
      </c>
      <c r="C15" t="s">
        <v>175</v>
      </c>
      <c r="D15" s="73" t="s">
        <v>176</v>
      </c>
      <c r="E15" t="s">
        <v>177</v>
      </c>
      <c r="H15" t="s">
        <v>171</v>
      </c>
    </row>
    <row r="16" spans="2:13" x14ac:dyDescent="0.3">
      <c r="B16" s="72" t="s">
        <v>33</v>
      </c>
      <c r="C16" t="s">
        <v>178</v>
      </c>
      <c r="D16" s="73" t="s">
        <v>179</v>
      </c>
      <c r="E16" t="s">
        <v>177</v>
      </c>
      <c r="H16" t="s">
        <v>171</v>
      </c>
    </row>
    <row r="17" spans="2:15" x14ac:dyDescent="0.3">
      <c r="B17" s="72" t="s">
        <v>181</v>
      </c>
      <c r="C17" t="s">
        <v>180</v>
      </c>
      <c r="D17" s="73" t="s">
        <v>176</v>
      </c>
      <c r="E17" t="s">
        <v>177</v>
      </c>
      <c r="H17" t="s">
        <v>171</v>
      </c>
    </row>
    <row r="18" spans="2:15" x14ac:dyDescent="0.3">
      <c r="B18" s="72" t="s">
        <v>182</v>
      </c>
      <c r="C18" t="s">
        <v>183</v>
      </c>
      <c r="D18" s="73" t="s">
        <v>179</v>
      </c>
      <c r="E18" t="s">
        <v>177</v>
      </c>
      <c r="H18" t="s">
        <v>171</v>
      </c>
    </row>
    <row r="20" spans="2:15" x14ac:dyDescent="0.3">
      <c r="B20" t="s">
        <v>78</v>
      </c>
      <c r="C20" t="s">
        <v>184</v>
      </c>
      <c r="D20" s="73" t="s">
        <v>185</v>
      </c>
      <c r="E20" s="71" t="s">
        <v>78</v>
      </c>
      <c r="F20" t="s">
        <v>81</v>
      </c>
      <c r="I20" s="71" t="s">
        <v>77</v>
      </c>
    </row>
    <row r="21" spans="2:15" x14ac:dyDescent="0.3">
      <c r="C21" t="s">
        <v>315</v>
      </c>
      <c r="D21" s="73" t="s">
        <v>186</v>
      </c>
      <c r="F21" t="s">
        <v>80</v>
      </c>
    </row>
    <row r="22" spans="2:15" x14ac:dyDescent="0.3">
      <c r="D22" s="73" t="s">
        <v>187</v>
      </c>
      <c r="F22" t="s">
        <v>188</v>
      </c>
    </row>
    <row r="23" spans="2:15" x14ac:dyDescent="0.3">
      <c r="D23" s="73"/>
    </row>
    <row r="24" spans="2:15" x14ac:dyDescent="0.3">
      <c r="B24" s="72" t="s">
        <v>1</v>
      </c>
      <c r="C24" s="9" t="s">
        <v>190</v>
      </c>
      <c r="D24" s="9" t="s">
        <v>189</v>
      </c>
      <c r="E24" s="75" t="s">
        <v>194</v>
      </c>
    </row>
    <row r="25" spans="2:15" x14ac:dyDescent="0.3">
      <c r="B25" s="72" t="s">
        <v>73</v>
      </c>
      <c r="C25" s="9" t="s">
        <v>191</v>
      </c>
      <c r="D25" s="9" t="s">
        <v>189</v>
      </c>
      <c r="F25" s="75" t="s">
        <v>196</v>
      </c>
      <c r="G25" s="75" t="s">
        <v>195</v>
      </c>
    </row>
    <row r="26" spans="2:15" x14ac:dyDescent="0.3">
      <c r="B26" s="72" t="s">
        <v>12</v>
      </c>
      <c r="C26" s="9" t="s">
        <v>192</v>
      </c>
      <c r="D26" s="9" t="s">
        <v>189</v>
      </c>
      <c r="F26" s="75" t="s">
        <v>196</v>
      </c>
      <c r="G26" s="75" t="s">
        <v>197</v>
      </c>
    </row>
    <row r="27" spans="2:15" x14ac:dyDescent="0.3">
      <c r="B27" s="72" t="s">
        <v>4</v>
      </c>
      <c r="C27" s="9" t="s">
        <v>193</v>
      </c>
      <c r="D27" s="9" t="s">
        <v>189</v>
      </c>
      <c r="E27" s="75" t="s">
        <v>194</v>
      </c>
    </row>
    <row r="30" spans="2:15" x14ac:dyDescent="0.3">
      <c r="B30" s="9" t="s">
        <v>29</v>
      </c>
      <c r="C30" t="s">
        <v>198</v>
      </c>
      <c r="D30" s="9" t="s">
        <v>200</v>
      </c>
      <c r="F30" s="75" t="s">
        <v>196</v>
      </c>
      <c r="G30" t="s">
        <v>203</v>
      </c>
      <c r="I30" t="s">
        <v>202</v>
      </c>
      <c r="K30" t="s">
        <v>204</v>
      </c>
    </row>
    <row r="31" spans="2:15" x14ac:dyDescent="0.3">
      <c r="B31" s="9" t="s">
        <v>25</v>
      </c>
      <c r="C31" t="s">
        <v>199</v>
      </c>
      <c r="D31" s="9" t="s">
        <v>200</v>
      </c>
      <c r="F31" s="75" t="s">
        <v>196</v>
      </c>
      <c r="G31" t="s">
        <v>205</v>
      </c>
    </row>
    <row r="32" spans="2:15" s="76" customFormat="1" x14ac:dyDescent="0.3">
      <c r="B32" s="76" t="s">
        <v>60</v>
      </c>
      <c r="C32" s="76" t="s">
        <v>206</v>
      </c>
      <c r="D32" s="77" t="s">
        <v>200</v>
      </c>
      <c r="F32" s="78" t="s">
        <v>196</v>
      </c>
      <c r="G32" s="76" t="s">
        <v>205</v>
      </c>
      <c r="J32" t="s">
        <v>84</v>
      </c>
      <c r="O32" s="79"/>
    </row>
    <row r="33" spans="2:13" s="63" customFormat="1" x14ac:dyDescent="0.3">
      <c r="B33" s="63" t="s">
        <v>6</v>
      </c>
      <c r="C33" s="63" t="s">
        <v>207</v>
      </c>
      <c r="D33" s="9" t="s">
        <v>200</v>
      </c>
      <c r="F33" s="75" t="s">
        <v>196</v>
      </c>
      <c r="G33" s="63" t="s">
        <v>208</v>
      </c>
    </row>
    <row r="34" spans="2:13" s="63" customFormat="1" x14ac:dyDescent="0.3">
      <c r="D34" s="9"/>
      <c r="F34" s="75"/>
    </row>
    <row r="35" spans="2:13" s="63" customFormat="1" x14ac:dyDescent="0.3">
      <c r="D35" s="9"/>
      <c r="F35" s="75"/>
    </row>
    <row r="36" spans="2:13" x14ac:dyDescent="0.3">
      <c r="B36" t="s">
        <v>69</v>
      </c>
      <c r="C36" t="s">
        <v>229</v>
      </c>
      <c r="D36" s="73" t="s">
        <v>209</v>
      </c>
      <c r="F36" t="s">
        <v>267</v>
      </c>
      <c r="H36" t="s">
        <v>210</v>
      </c>
    </row>
    <row r="37" spans="2:13" x14ac:dyDescent="0.3">
      <c r="H37" t="s">
        <v>83</v>
      </c>
    </row>
    <row r="38" spans="2:13" x14ac:dyDescent="0.3">
      <c r="B38" s="9"/>
      <c r="F38" t="s">
        <v>213</v>
      </c>
    </row>
    <row r="39" spans="2:13" x14ac:dyDescent="0.3">
      <c r="D39" s="9"/>
      <c r="F39" t="s">
        <v>266</v>
      </c>
    </row>
    <row r="41" spans="2:13" ht="15" x14ac:dyDescent="0.3">
      <c r="B41" s="32" t="s">
        <v>85</v>
      </c>
      <c r="C41" t="s">
        <v>230</v>
      </c>
      <c r="D41" s="73" t="s">
        <v>211</v>
      </c>
      <c r="F41" s="74" t="s">
        <v>212</v>
      </c>
      <c r="G41" s="74"/>
      <c r="H41" s="74"/>
      <c r="I41" s="74"/>
      <c r="J41" s="74"/>
      <c r="K41" s="74"/>
      <c r="L41" s="74"/>
    </row>
    <row r="42" spans="2:13" x14ac:dyDescent="0.3">
      <c r="D42" s="73" t="s">
        <v>163</v>
      </c>
      <c r="F42" t="s">
        <v>282</v>
      </c>
    </row>
    <row r="43" spans="2:13" x14ac:dyDescent="0.3">
      <c r="F43" t="s">
        <v>214</v>
      </c>
    </row>
    <row r="44" spans="2:13" x14ac:dyDescent="0.3">
      <c r="F44" s="80" t="s">
        <v>215</v>
      </c>
      <c r="G44" s="80"/>
      <c r="H44" s="80" t="s">
        <v>216</v>
      </c>
      <c r="I44" s="80"/>
      <c r="J44" s="80"/>
      <c r="K44" s="80"/>
      <c r="M44" s="80" t="s">
        <v>269</v>
      </c>
    </row>
    <row r="46" spans="2:13" ht="15" x14ac:dyDescent="0.3">
      <c r="B46" s="32" t="s">
        <v>86</v>
      </c>
      <c r="C46" t="s">
        <v>231</v>
      </c>
      <c r="D46" s="73" t="s">
        <v>217</v>
      </c>
      <c r="F46" t="s">
        <v>218</v>
      </c>
    </row>
    <row r="47" spans="2:13" x14ac:dyDescent="0.3">
      <c r="B47" s="32"/>
      <c r="F47" t="s">
        <v>219</v>
      </c>
    </row>
    <row r="48" spans="2:13" x14ac:dyDescent="0.3">
      <c r="B48" s="32"/>
      <c r="F48" t="s">
        <v>214</v>
      </c>
    </row>
    <row r="49" spans="2:12" x14ac:dyDescent="0.3">
      <c r="B49" s="32"/>
      <c r="C49" t="s">
        <v>232</v>
      </c>
      <c r="D49" t="s">
        <v>307</v>
      </c>
      <c r="F49" s="80"/>
    </row>
    <row r="50" spans="2:12" x14ac:dyDescent="0.3">
      <c r="D50" s="80"/>
      <c r="E50" s="80"/>
    </row>
    <row r="51" spans="2:12" ht="15" x14ac:dyDescent="0.35">
      <c r="B51" s="33" t="s">
        <v>87</v>
      </c>
      <c r="C51" t="s">
        <v>233</v>
      </c>
      <c r="D51" s="73" t="s">
        <v>220</v>
      </c>
      <c r="E51" s="63" t="s">
        <v>88</v>
      </c>
    </row>
    <row r="52" spans="2:12" x14ac:dyDescent="0.3">
      <c r="E52" t="s">
        <v>89</v>
      </c>
    </row>
    <row r="53" spans="2:12" x14ac:dyDescent="0.3">
      <c r="E53" t="s">
        <v>283</v>
      </c>
    </row>
    <row r="54" spans="2:12" x14ac:dyDescent="0.3">
      <c r="E54" s="64" t="s">
        <v>90</v>
      </c>
    </row>
    <row r="55" spans="2:12" x14ac:dyDescent="0.3">
      <c r="D55" s="73" t="s">
        <v>222</v>
      </c>
      <c r="E55" s="64" t="s">
        <v>223</v>
      </c>
      <c r="G55" s="64" t="s">
        <v>224</v>
      </c>
    </row>
    <row r="57" spans="2:12" x14ac:dyDescent="0.3">
      <c r="B57" s="65" t="s">
        <v>18</v>
      </c>
      <c r="C57" t="s">
        <v>234</v>
      </c>
      <c r="D57" s="73" t="s">
        <v>221</v>
      </c>
      <c r="E57" t="s">
        <v>92</v>
      </c>
    </row>
    <row r="58" spans="2:12" x14ac:dyDescent="0.3">
      <c r="E58" t="s">
        <v>276</v>
      </c>
    </row>
    <row r="59" spans="2:12" x14ac:dyDescent="0.3">
      <c r="E59" t="s">
        <v>91</v>
      </c>
    </row>
    <row r="60" spans="2:12" x14ac:dyDescent="0.3">
      <c r="D60" s="73" t="s">
        <v>225</v>
      </c>
      <c r="E60" s="82" t="s">
        <v>226</v>
      </c>
      <c r="F60" s="82"/>
      <c r="G60" s="82" t="s">
        <v>227</v>
      </c>
      <c r="H60" s="82"/>
      <c r="I60" s="82"/>
      <c r="J60" s="82"/>
      <c r="L60" s="82" t="s">
        <v>271</v>
      </c>
    </row>
    <row r="62" spans="2:12" ht="15" x14ac:dyDescent="0.3">
      <c r="B62" s="65" t="s">
        <v>102</v>
      </c>
      <c r="C62" t="s">
        <v>235</v>
      </c>
      <c r="D62" t="s">
        <v>94</v>
      </c>
      <c r="E62" s="71" t="s">
        <v>239</v>
      </c>
      <c r="F62" t="s">
        <v>156</v>
      </c>
    </row>
    <row r="63" spans="2:12" x14ac:dyDescent="0.3">
      <c r="B63" s="65"/>
      <c r="E63" s="71" t="s">
        <v>240</v>
      </c>
    </row>
    <row r="65" spans="2:12" x14ac:dyDescent="0.3">
      <c r="B65" s="65" t="s">
        <v>103</v>
      </c>
      <c r="C65" t="s">
        <v>236</v>
      </c>
      <c r="D65" t="s">
        <v>94</v>
      </c>
      <c r="E65" s="71" t="s">
        <v>228</v>
      </c>
      <c r="F65" t="s">
        <v>159</v>
      </c>
    </row>
    <row r="66" spans="2:12" x14ac:dyDescent="0.3">
      <c r="B66" s="65"/>
      <c r="E66" s="71" t="s">
        <v>160</v>
      </c>
    </row>
    <row r="68" spans="2:12" x14ac:dyDescent="0.3">
      <c r="B68" s="65" t="s">
        <v>15</v>
      </c>
      <c r="C68" t="s">
        <v>201</v>
      </c>
      <c r="D68" t="s">
        <v>94</v>
      </c>
      <c r="E68" s="71" t="s">
        <v>161</v>
      </c>
      <c r="F68" t="s">
        <v>237</v>
      </c>
    </row>
    <row r="69" spans="2:12" x14ac:dyDescent="0.3">
      <c r="B69" s="65"/>
      <c r="F69" t="s">
        <v>238</v>
      </c>
    </row>
    <row r="71" spans="2:12" x14ac:dyDescent="0.3">
      <c r="B71" s="65" t="s">
        <v>15</v>
      </c>
      <c r="C71" t="s">
        <v>251</v>
      </c>
      <c r="D71" t="s">
        <v>94</v>
      </c>
      <c r="E71" s="71"/>
      <c r="F71" t="s">
        <v>278</v>
      </c>
    </row>
    <row r="72" spans="2:12" x14ac:dyDescent="0.3">
      <c r="B72" s="65"/>
      <c r="F72" t="s">
        <v>144</v>
      </c>
    </row>
    <row r="73" spans="2:12" x14ac:dyDescent="0.3">
      <c r="B73" s="65"/>
      <c r="F73" s="123" t="s">
        <v>319</v>
      </c>
    </row>
    <row r="74" spans="2:12" x14ac:dyDescent="0.3">
      <c r="B74" s="65"/>
      <c r="F74" s="119" t="s">
        <v>320</v>
      </c>
      <c r="I74" s="63"/>
    </row>
    <row r="76" spans="2:12" x14ac:dyDescent="0.3">
      <c r="B76" s="65" t="s">
        <v>44</v>
      </c>
      <c r="C76" t="s">
        <v>252</v>
      </c>
      <c r="D76" t="s">
        <v>94</v>
      </c>
      <c r="E76" s="71" t="s">
        <v>241</v>
      </c>
      <c r="F76" t="s">
        <v>242</v>
      </c>
    </row>
    <row r="77" spans="2:12" x14ac:dyDescent="0.3">
      <c r="B77" s="65" t="s">
        <v>17</v>
      </c>
      <c r="C77" t="s">
        <v>253</v>
      </c>
      <c r="D77" t="s">
        <v>94</v>
      </c>
      <c r="F77" t="s">
        <v>98</v>
      </c>
    </row>
    <row r="78" spans="2:12" x14ac:dyDescent="0.3">
      <c r="B78" s="65" t="s">
        <v>35</v>
      </c>
      <c r="C78" t="s">
        <v>254</v>
      </c>
      <c r="D78" t="s">
        <v>94</v>
      </c>
      <c r="F78" t="s">
        <v>99</v>
      </c>
      <c r="L78" s="64" t="s">
        <v>100</v>
      </c>
    </row>
    <row r="79" spans="2:12" x14ac:dyDescent="0.3">
      <c r="B79" s="65" t="s">
        <v>272</v>
      </c>
      <c r="C79" t="s">
        <v>255</v>
      </c>
      <c r="D79" t="s">
        <v>94</v>
      </c>
      <c r="F79" t="s">
        <v>101</v>
      </c>
    </row>
    <row r="80" spans="2:12" x14ac:dyDescent="0.3">
      <c r="B80" s="37" t="s">
        <v>22</v>
      </c>
      <c r="C80" t="s">
        <v>256</v>
      </c>
      <c r="D80" t="s">
        <v>94</v>
      </c>
      <c r="F80" t="s">
        <v>106</v>
      </c>
    </row>
    <row r="82" spans="2:16" x14ac:dyDescent="0.3">
      <c r="B82" s="37" t="s">
        <v>69</v>
      </c>
      <c r="C82" s="80" t="s">
        <v>257</v>
      </c>
      <c r="D82" s="80" t="s">
        <v>94</v>
      </c>
      <c r="E82" s="81" t="s">
        <v>209</v>
      </c>
      <c r="F82" s="80" t="s">
        <v>107</v>
      </c>
      <c r="G82" s="80"/>
      <c r="H82" s="80"/>
      <c r="I82" s="80"/>
      <c r="J82" s="80"/>
      <c r="L82" s="64" t="s">
        <v>108</v>
      </c>
      <c r="P82" s="79" t="s">
        <v>268</v>
      </c>
    </row>
    <row r="83" spans="2:16" x14ac:dyDescent="0.3">
      <c r="C83" s="80"/>
      <c r="D83" s="80"/>
      <c r="E83" s="80"/>
      <c r="F83" s="80" t="s">
        <v>112</v>
      </c>
      <c r="G83" s="80"/>
      <c r="H83" s="80"/>
      <c r="I83" s="80"/>
      <c r="J83" s="80"/>
    </row>
    <row r="85" spans="2:16" ht="15" x14ac:dyDescent="0.3">
      <c r="B85" s="32" t="s">
        <v>85</v>
      </c>
      <c r="C85" t="s">
        <v>258</v>
      </c>
      <c r="D85" t="s">
        <v>94</v>
      </c>
      <c r="E85" s="73" t="s">
        <v>243</v>
      </c>
      <c r="F85" t="s">
        <v>111</v>
      </c>
      <c r="L85" s="80" t="s">
        <v>110</v>
      </c>
      <c r="M85" s="80"/>
      <c r="N85" s="80"/>
      <c r="O85" s="80"/>
      <c r="P85" s="80" t="s">
        <v>270</v>
      </c>
    </row>
    <row r="86" spans="2:16" x14ac:dyDescent="0.3">
      <c r="E86" s="73"/>
      <c r="F86" t="s">
        <v>113</v>
      </c>
      <c r="L86" s="64"/>
    </row>
    <row r="88" spans="2:16" ht="15" x14ac:dyDescent="0.3">
      <c r="B88" s="32" t="s">
        <v>86</v>
      </c>
      <c r="C88" t="s">
        <v>259</v>
      </c>
      <c r="D88" t="s">
        <v>94</v>
      </c>
      <c r="E88" s="73" t="s">
        <v>220</v>
      </c>
      <c r="F88" t="s">
        <v>247</v>
      </c>
    </row>
    <row r="89" spans="2:16" x14ac:dyDescent="0.3">
      <c r="F89" t="s">
        <v>115</v>
      </c>
    </row>
    <row r="91" spans="2:16" x14ac:dyDescent="0.3">
      <c r="B91" s="65" t="s">
        <v>18</v>
      </c>
      <c r="C91" t="s">
        <v>260</v>
      </c>
      <c r="D91" t="s">
        <v>94</v>
      </c>
      <c r="E91" s="71" t="s">
        <v>245</v>
      </c>
      <c r="F91" t="s">
        <v>248</v>
      </c>
      <c r="I91" s="64" t="s">
        <v>155</v>
      </c>
    </row>
    <row r="92" spans="2:16" x14ac:dyDescent="0.3">
      <c r="B92" s="65"/>
      <c r="E92" s="71"/>
      <c r="I92" s="64"/>
    </row>
    <row r="93" spans="2:16" x14ac:dyDescent="0.3">
      <c r="B93" s="65" t="s">
        <v>18</v>
      </c>
      <c r="C93" t="s">
        <v>261</v>
      </c>
      <c r="D93" t="s">
        <v>94</v>
      </c>
      <c r="E93" s="71" t="s">
        <v>244</v>
      </c>
      <c r="F93" t="s">
        <v>154</v>
      </c>
    </row>
    <row r="94" spans="2:16" x14ac:dyDescent="0.3">
      <c r="F94" t="s">
        <v>246</v>
      </c>
    </row>
    <row r="96" spans="2:16" ht="15" x14ac:dyDescent="0.35">
      <c r="B96" s="33" t="s">
        <v>87</v>
      </c>
      <c r="C96" t="s">
        <v>262</v>
      </c>
      <c r="D96" t="s">
        <v>94</v>
      </c>
      <c r="E96" s="71" t="s">
        <v>250</v>
      </c>
      <c r="F96" t="s">
        <v>249</v>
      </c>
    </row>
    <row r="97" spans="2:6" x14ac:dyDescent="0.3">
      <c r="F97" t="s">
        <v>117</v>
      </c>
    </row>
    <row r="98" spans="2:6" x14ac:dyDescent="0.3">
      <c r="F98" t="s">
        <v>284</v>
      </c>
    </row>
    <row r="100" spans="2:6" x14ac:dyDescent="0.3">
      <c r="B100" s="37" t="s">
        <v>32</v>
      </c>
      <c r="C100" t="s">
        <v>263</v>
      </c>
      <c r="D100" t="s">
        <v>94</v>
      </c>
      <c r="F100" t="s">
        <v>118</v>
      </c>
    </row>
    <row r="101" spans="2:6" x14ac:dyDescent="0.3">
      <c r="B101" s="63"/>
      <c r="F101" t="s">
        <v>119</v>
      </c>
    </row>
    <row r="102" spans="2:6" x14ac:dyDescent="0.3">
      <c r="B102" s="63"/>
      <c r="F102" t="s">
        <v>120</v>
      </c>
    </row>
    <row r="103" spans="2:6" x14ac:dyDescent="0.3">
      <c r="B103" s="37" t="s">
        <v>33</v>
      </c>
      <c r="C103" t="s">
        <v>264</v>
      </c>
      <c r="D103" t="s">
        <v>94</v>
      </c>
      <c r="F103" t="s">
        <v>118</v>
      </c>
    </row>
    <row r="104" spans="2:6" x14ac:dyDescent="0.3">
      <c r="B104" s="63"/>
      <c r="F104" t="s">
        <v>122</v>
      </c>
    </row>
    <row r="105" spans="2:6" x14ac:dyDescent="0.3">
      <c r="F105" t="s">
        <v>120</v>
      </c>
    </row>
    <row r="107" spans="2:6" x14ac:dyDescent="0.3">
      <c r="E107" t="s">
        <v>37</v>
      </c>
    </row>
    <row r="109" spans="2:6" x14ac:dyDescent="0.3">
      <c r="B109" t="s">
        <v>123</v>
      </c>
      <c r="C109" t="s">
        <v>124</v>
      </c>
      <c r="E109" t="s">
        <v>126</v>
      </c>
      <c r="F109" s="83" t="s">
        <v>125</v>
      </c>
    </row>
    <row r="110" spans="2:6" ht="15" x14ac:dyDescent="0.3">
      <c r="E110" t="s">
        <v>109</v>
      </c>
      <c r="F110" s="84" t="s">
        <v>85</v>
      </c>
    </row>
    <row r="111" spans="2:6" ht="15" x14ac:dyDescent="0.3">
      <c r="E111" t="s">
        <v>114</v>
      </c>
      <c r="F111" s="84" t="s">
        <v>86</v>
      </c>
    </row>
    <row r="112" spans="2:6" x14ac:dyDescent="0.3">
      <c r="F112" s="83"/>
    </row>
    <row r="113" spans="2:6" x14ac:dyDescent="0.3">
      <c r="F113" s="83"/>
    </row>
    <row r="114" spans="2:6" x14ac:dyDescent="0.3">
      <c r="F114" s="83"/>
    </row>
    <row r="115" spans="2:6" x14ac:dyDescent="0.3">
      <c r="F115" s="83"/>
    </row>
    <row r="116" spans="2:6" x14ac:dyDescent="0.3">
      <c r="F116" s="83"/>
    </row>
    <row r="117" spans="2:6" x14ac:dyDescent="0.3">
      <c r="F117" s="83"/>
    </row>
    <row r="118" spans="2:6" x14ac:dyDescent="0.3">
      <c r="B118" t="s">
        <v>127</v>
      </c>
      <c r="C118" t="s">
        <v>124</v>
      </c>
      <c r="E118" t="s">
        <v>126</v>
      </c>
      <c r="F118" s="83" t="s">
        <v>125</v>
      </c>
    </row>
    <row r="119" spans="2:6" ht="15" x14ac:dyDescent="0.35">
      <c r="E119" t="s">
        <v>116</v>
      </c>
      <c r="F119" s="33" t="s">
        <v>87</v>
      </c>
    </row>
    <row r="120" spans="2:6" x14ac:dyDescent="0.3">
      <c r="E120" t="s">
        <v>75</v>
      </c>
      <c r="F120" s="83" t="s">
        <v>273</v>
      </c>
    </row>
    <row r="121" spans="2:6" x14ac:dyDescent="0.3">
      <c r="F121" s="83"/>
    </row>
    <row r="122" spans="2:6" x14ac:dyDescent="0.3">
      <c r="F122" s="83"/>
    </row>
    <row r="123" spans="2:6" x14ac:dyDescent="0.3">
      <c r="F123" s="83"/>
    </row>
    <row r="124" spans="2:6" x14ac:dyDescent="0.3">
      <c r="F124" s="83"/>
    </row>
    <row r="125" spans="2:6" x14ac:dyDescent="0.3">
      <c r="F125" s="83"/>
    </row>
    <row r="126" spans="2:6" x14ac:dyDescent="0.3">
      <c r="B126" t="s">
        <v>128</v>
      </c>
      <c r="C126" t="s">
        <v>129</v>
      </c>
      <c r="E126" t="s">
        <v>126</v>
      </c>
      <c r="F126" s="83" t="s">
        <v>125</v>
      </c>
    </row>
    <row r="127" spans="2:6" x14ac:dyDescent="0.3">
      <c r="E127" t="s">
        <v>130</v>
      </c>
      <c r="F127" s="83" t="s">
        <v>274</v>
      </c>
    </row>
    <row r="128" spans="2:6" x14ac:dyDescent="0.3">
      <c r="F128" s="83"/>
    </row>
    <row r="129" spans="2:15" x14ac:dyDescent="0.3">
      <c r="F129" s="83"/>
    </row>
    <row r="130" spans="2:15" x14ac:dyDescent="0.3">
      <c r="F130" s="83"/>
    </row>
    <row r="131" spans="2:15" x14ac:dyDescent="0.3">
      <c r="F131" s="83"/>
    </row>
    <row r="132" spans="2:15" x14ac:dyDescent="0.3">
      <c r="F132" s="83"/>
    </row>
    <row r="133" spans="2:15" x14ac:dyDescent="0.3">
      <c r="F133" s="83"/>
    </row>
    <row r="134" spans="2:15" x14ac:dyDescent="0.3">
      <c r="B134" t="s">
        <v>131</v>
      </c>
      <c r="C134" t="s">
        <v>129</v>
      </c>
      <c r="E134" t="s">
        <v>126</v>
      </c>
      <c r="F134" s="83" t="s">
        <v>125</v>
      </c>
      <c r="O134" t="s">
        <v>135</v>
      </c>
    </row>
    <row r="135" spans="2:15" x14ac:dyDescent="0.3">
      <c r="E135" t="s">
        <v>130</v>
      </c>
      <c r="F135" s="83" t="s">
        <v>274</v>
      </c>
      <c r="O135">
        <v>2025</v>
      </c>
    </row>
    <row r="136" spans="2:15" x14ac:dyDescent="0.3">
      <c r="E136" t="s">
        <v>52</v>
      </c>
      <c r="F136" s="83" t="s">
        <v>132</v>
      </c>
    </row>
    <row r="137" spans="2:15" x14ac:dyDescent="0.3">
      <c r="F137" s="83" t="s">
        <v>133</v>
      </c>
      <c r="H137" s="69">
        <v>5</v>
      </c>
    </row>
    <row r="138" spans="2:15" x14ac:dyDescent="0.3">
      <c r="F138" s="83"/>
    </row>
    <row r="139" spans="2:15" x14ac:dyDescent="0.3">
      <c r="F139" s="83"/>
    </row>
    <row r="140" spans="2:15" x14ac:dyDescent="0.3">
      <c r="F140" s="83"/>
    </row>
    <row r="141" spans="2:15" x14ac:dyDescent="0.3">
      <c r="F141" s="83"/>
    </row>
    <row r="142" spans="2:15" x14ac:dyDescent="0.3">
      <c r="B142" t="s">
        <v>134</v>
      </c>
      <c r="C142" t="s">
        <v>129</v>
      </c>
      <c r="E142" t="s">
        <v>126</v>
      </c>
      <c r="F142" s="83" t="s">
        <v>125</v>
      </c>
    </row>
    <row r="143" spans="2:15" x14ac:dyDescent="0.3">
      <c r="E143" t="s">
        <v>82</v>
      </c>
      <c r="F143" s="83" t="s">
        <v>69</v>
      </c>
    </row>
    <row r="144" spans="2:15" x14ac:dyDescent="0.3">
      <c r="F144" s="83"/>
    </row>
    <row r="145" spans="2:15" x14ac:dyDescent="0.3">
      <c r="F145" s="83"/>
    </row>
    <row r="146" spans="2:15" x14ac:dyDescent="0.3">
      <c r="F146" s="83"/>
    </row>
    <row r="147" spans="2:15" x14ac:dyDescent="0.3">
      <c r="F147" s="83"/>
    </row>
    <row r="148" spans="2:15" x14ac:dyDescent="0.3">
      <c r="F148" s="83"/>
    </row>
    <row r="149" spans="2:15" x14ac:dyDescent="0.3">
      <c r="F149" s="83"/>
    </row>
    <row r="150" spans="2:15" x14ac:dyDescent="0.3">
      <c r="B150" t="s">
        <v>136</v>
      </c>
      <c r="C150" t="s">
        <v>129</v>
      </c>
      <c r="E150" t="s">
        <v>126</v>
      </c>
      <c r="F150" s="83" t="s">
        <v>125</v>
      </c>
    </row>
    <row r="151" spans="2:15" ht="15" x14ac:dyDescent="0.3">
      <c r="E151" t="s">
        <v>109</v>
      </c>
      <c r="F151" s="84" t="s">
        <v>85</v>
      </c>
    </row>
    <row r="152" spans="2:15" x14ac:dyDescent="0.3">
      <c r="F152" s="83"/>
    </row>
    <row r="153" spans="2:15" x14ac:dyDescent="0.3">
      <c r="F153" s="83"/>
    </row>
    <row r="158" spans="2:15" x14ac:dyDescent="0.3">
      <c r="B158" t="s">
        <v>137</v>
      </c>
      <c r="C158" t="s">
        <v>129</v>
      </c>
      <c r="E158" t="s">
        <v>126</v>
      </c>
      <c r="F158" s="83" t="s">
        <v>125</v>
      </c>
      <c r="H158" t="s">
        <v>138</v>
      </c>
      <c r="O158" t="s">
        <v>135</v>
      </c>
    </row>
    <row r="159" spans="2:15" ht="15" x14ac:dyDescent="0.3">
      <c r="E159" t="s">
        <v>109</v>
      </c>
      <c r="F159" s="84" t="s">
        <v>85</v>
      </c>
      <c r="H159" t="s">
        <v>138</v>
      </c>
      <c r="O159">
        <v>2025</v>
      </c>
    </row>
    <row r="160" spans="2:15" x14ac:dyDescent="0.3">
      <c r="E160" t="s">
        <v>139</v>
      </c>
      <c r="F160" s="37" t="s">
        <v>17</v>
      </c>
      <c r="H160" t="s">
        <v>140</v>
      </c>
    </row>
    <row r="161" spans="2:15" x14ac:dyDescent="0.3">
      <c r="E161" t="s">
        <v>52</v>
      </c>
      <c r="F161" t="s">
        <v>132</v>
      </c>
    </row>
    <row r="162" spans="2:15" x14ac:dyDescent="0.3">
      <c r="F162" t="s">
        <v>133</v>
      </c>
      <c r="H162" s="69">
        <v>5</v>
      </c>
    </row>
    <row r="166" spans="2:15" x14ac:dyDescent="0.3">
      <c r="B166" t="s">
        <v>141</v>
      </c>
      <c r="C166" t="s">
        <v>129</v>
      </c>
      <c r="E166" t="s">
        <v>143</v>
      </c>
      <c r="F166" t="s">
        <v>15</v>
      </c>
      <c r="O166" t="s">
        <v>135</v>
      </c>
    </row>
    <row r="167" spans="2:15" ht="15" x14ac:dyDescent="0.3">
      <c r="E167" t="s">
        <v>114</v>
      </c>
      <c r="F167" s="84" t="s">
        <v>275</v>
      </c>
      <c r="O167" t="s">
        <v>145</v>
      </c>
    </row>
    <row r="168" spans="2:15" x14ac:dyDescent="0.3">
      <c r="E168" t="s">
        <v>52</v>
      </c>
      <c r="F168" t="s">
        <v>142</v>
      </c>
      <c r="O168" t="s">
        <v>146</v>
      </c>
    </row>
    <row r="169" spans="2:15" x14ac:dyDescent="0.3">
      <c r="F169" t="s">
        <v>133</v>
      </c>
      <c r="H169" s="69">
        <v>10</v>
      </c>
    </row>
    <row r="170" spans="2:15" x14ac:dyDescent="0.3">
      <c r="O170" s="70" t="s">
        <v>147</v>
      </c>
    </row>
    <row r="174" spans="2:15" x14ac:dyDescent="0.3">
      <c r="B174" t="s">
        <v>148</v>
      </c>
      <c r="C174" t="s">
        <v>129</v>
      </c>
      <c r="E174" t="s">
        <v>126</v>
      </c>
      <c r="F174" s="83" t="s">
        <v>125</v>
      </c>
    </row>
    <row r="175" spans="2:15" x14ac:dyDescent="0.3">
      <c r="E175" t="s">
        <v>149</v>
      </c>
      <c r="F175" t="s">
        <v>18</v>
      </c>
    </row>
    <row r="177" spans="4:6" x14ac:dyDescent="0.3">
      <c r="E177" t="s">
        <v>105</v>
      </c>
      <c r="F177" s="37" t="s">
        <v>22</v>
      </c>
    </row>
    <row r="178" spans="4:6" x14ac:dyDescent="0.3">
      <c r="E178" t="s">
        <v>121</v>
      </c>
      <c r="F178" s="37" t="s">
        <v>32</v>
      </c>
    </row>
    <row r="179" spans="4:6" x14ac:dyDescent="0.3">
      <c r="E179" t="s">
        <v>150</v>
      </c>
      <c r="F179" s="37" t="s">
        <v>33</v>
      </c>
    </row>
    <row r="185" spans="4:6" x14ac:dyDescent="0.3">
      <c r="D185" t="s">
        <v>279</v>
      </c>
    </row>
    <row r="186" spans="4:6" x14ac:dyDescent="0.3">
      <c r="D186" t="s">
        <v>280</v>
      </c>
    </row>
    <row r="187" spans="4:6" x14ac:dyDescent="0.3">
      <c r="D187" t="s">
        <v>281</v>
      </c>
    </row>
    <row r="193" spans="2:2" x14ac:dyDescent="0.3">
      <c r="B193" s="96" t="s">
        <v>312</v>
      </c>
    </row>
    <row r="194" spans="2:2" x14ac:dyDescent="0.3">
      <c r="B194" s="96"/>
    </row>
    <row r="195" spans="2:2" x14ac:dyDescent="0.3">
      <c r="B195" t="s">
        <v>313</v>
      </c>
    </row>
    <row r="197" spans="2:2" x14ac:dyDescent="0.3">
      <c r="B197" t="s">
        <v>314</v>
      </c>
    </row>
    <row r="200" spans="2:2" x14ac:dyDescent="0.3">
      <c r="B200" t="s">
        <v>317</v>
      </c>
    </row>
    <row r="204" spans="2:2" x14ac:dyDescent="0.3">
      <c r="B204" t="s">
        <v>316</v>
      </c>
    </row>
  </sheetData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B1:E28"/>
  <sheetViews>
    <sheetView showGridLines="0" workbookViewId="0">
      <selection activeCell="B17" sqref="B17"/>
    </sheetView>
  </sheetViews>
  <sheetFormatPr baseColWidth="10" defaultRowHeight="14.4" x14ac:dyDescent="0.3"/>
  <cols>
    <col min="1" max="1" width="3.44140625" customWidth="1"/>
    <col min="2" max="2" width="62.33203125" customWidth="1"/>
    <col min="3" max="3" width="99.6640625" customWidth="1"/>
  </cols>
  <sheetData>
    <row r="1" spans="2:5" ht="18" x14ac:dyDescent="0.35">
      <c r="B1" s="91" t="s">
        <v>285</v>
      </c>
      <c r="C1" s="63"/>
      <c r="D1" s="63"/>
      <c r="E1" s="63"/>
    </row>
    <row r="2" spans="2:5" ht="18.600000000000001" customHeight="1" x14ac:dyDescent="0.3">
      <c r="B2" s="63"/>
      <c r="C2" s="63"/>
      <c r="D2" s="63"/>
      <c r="E2" s="63"/>
    </row>
    <row r="3" spans="2:5" ht="18.600000000000001" customHeight="1" x14ac:dyDescent="0.3">
      <c r="B3" s="92" t="s">
        <v>286</v>
      </c>
      <c r="C3" s="63"/>
      <c r="D3" s="63"/>
      <c r="E3" s="63"/>
    </row>
    <row r="4" spans="2:5" ht="18.600000000000001" customHeight="1" x14ac:dyDescent="0.3">
      <c r="B4" s="63"/>
      <c r="C4" s="63"/>
      <c r="D4" s="63"/>
      <c r="E4" s="63"/>
    </row>
    <row r="5" spans="2:5" ht="18.600000000000001" customHeight="1" x14ac:dyDescent="0.3">
      <c r="B5" s="63"/>
      <c r="C5" s="63"/>
      <c r="D5" s="63"/>
      <c r="E5" s="63"/>
    </row>
    <row r="6" spans="2:5" ht="18.600000000000001" customHeight="1" x14ac:dyDescent="0.3">
      <c r="B6" s="63"/>
      <c r="C6" s="93" t="s">
        <v>287</v>
      </c>
      <c r="D6" s="63"/>
      <c r="E6" s="63"/>
    </row>
    <row r="7" spans="2:5" ht="18.600000000000001" customHeight="1" x14ac:dyDescent="0.3">
      <c r="B7" s="94" t="s">
        <v>3</v>
      </c>
      <c r="C7" s="95" t="s">
        <v>288</v>
      </c>
      <c r="D7" s="63"/>
      <c r="E7" s="63"/>
    </row>
    <row r="8" spans="2:5" ht="18.600000000000001" customHeight="1" x14ac:dyDescent="0.3">
      <c r="B8" s="94" t="s">
        <v>1</v>
      </c>
      <c r="C8" s="95" t="s">
        <v>289</v>
      </c>
      <c r="D8" s="63"/>
      <c r="E8" s="63"/>
    </row>
    <row r="9" spans="2:5" ht="18.600000000000001" customHeight="1" x14ac:dyDescent="0.3">
      <c r="B9" s="94" t="s">
        <v>290</v>
      </c>
      <c r="C9" s="95" t="s">
        <v>291</v>
      </c>
      <c r="D9" s="63"/>
      <c r="E9" s="63"/>
    </row>
    <row r="10" spans="2:5" ht="18.600000000000001" customHeight="1" x14ac:dyDescent="0.3">
      <c r="B10" s="94" t="s">
        <v>292</v>
      </c>
      <c r="C10" s="95" t="s">
        <v>293</v>
      </c>
      <c r="D10" s="63"/>
      <c r="E10" s="63"/>
    </row>
    <row r="11" spans="2:5" ht="18.600000000000001" customHeight="1" x14ac:dyDescent="0.3">
      <c r="B11" s="94" t="s">
        <v>4</v>
      </c>
      <c r="C11" s="95" t="s">
        <v>294</v>
      </c>
      <c r="D11" s="63"/>
      <c r="E11" s="63"/>
    </row>
    <row r="12" spans="2:5" ht="18.600000000000001" customHeight="1" x14ac:dyDescent="0.3">
      <c r="B12" s="94" t="s">
        <v>295</v>
      </c>
      <c r="C12" s="95" t="s">
        <v>301</v>
      </c>
      <c r="D12" s="63"/>
      <c r="E12" s="63"/>
    </row>
    <row r="13" spans="2:5" ht="18.600000000000001" customHeight="1" x14ac:dyDescent="0.3">
      <c r="B13" s="94" t="s">
        <v>25</v>
      </c>
      <c r="C13" s="95" t="s">
        <v>296</v>
      </c>
      <c r="D13" s="63"/>
      <c r="E13" s="63"/>
    </row>
    <row r="14" spans="2:5" ht="18.600000000000001" customHeight="1" x14ac:dyDescent="0.3">
      <c r="B14" s="94" t="s">
        <v>6</v>
      </c>
      <c r="C14" s="95" t="s">
        <v>297</v>
      </c>
      <c r="D14" s="63"/>
      <c r="E14" s="63"/>
    </row>
    <row r="15" spans="2:5" ht="18.600000000000001" customHeight="1" x14ac:dyDescent="0.3">
      <c r="B15" s="94"/>
      <c r="C15" s="95" t="s">
        <v>298</v>
      </c>
      <c r="D15" s="63"/>
      <c r="E15" s="63"/>
    </row>
    <row r="16" spans="2:5" ht="18.600000000000001" customHeight="1" x14ac:dyDescent="0.3">
      <c r="C16" s="95"/>
      <c r="D16" s="63"/>
      <c r="E16" s="63"/>
    </row>
    <row r="17" spans="2:2" ht="18.600000000000001" customHeight="1" x14ac:dyDescent="0.3"/>
    <row r="18" spans="2:2" ht="18.600000000000001" customHeight="1" x14ac:dyDescent="0.3"/>
    <row r="19" spans="2:2" ht="18.600000000000001" customHeight="1" x14ac:dyDescent="0.3"/>
    <row r="20" spans="2:2" ht="18.600000000000001" customHeight="1" x14ac:dyDescent="0.3"/>
    <row r="21" spans="2:2" ht="18.600000000000001" customHeight="1" x14ac:dyDescent="0.3"/>
    <row r="22" spans="2:2" ht="18.600000000000001" customHeight="1" x14ac:dyDescent="0.3"/>
    <row r="23" spans="2:2" ht="18.600000000000001" customHeight="1" x14ac:dyDescent="0.3">
      <c r="B23" s="96" t="s">
        <v>299</v>
      </c>
    </row>
    <row r="24" spans="2:2" ht="18.600000000000001" customHeight="1" x14ac:dyDescent="0.3">
      <c r="B24" s="97"/>
    </row>
    <row r="25" spans="2:2" ht="18.600000000000001" customHeight="1" x14ac:dyDescent="0.3">
      <c r="B25" s="97" t="s">
        <v>300</v>
      </c>
    </row>
    <row r="26" spans="2:2" ht="18.600000000000001" customHeight="1" x14ac:dyDescent="0.3">
      <c r="B26" s="97"/>
    </row>
    <row r="27" spans="2:2" ht="18.600000000000001" customHeight="1" x14ac:dyDescent="0.3">
      <c r="B27" s="97"/>
    </row>
    <row r="28" spans="2:2" x14ac:dyDescent="0.3">
      <c r="B28" s="97"/>
    </row>
  </sheetData>
  <sheetProtection algorithmName="SHA-512" hashValue="ZT2mO7gsck3LvQhjHjvzgFjMgYf263I0XQWlpW4p5dozzbC/Lxu2ANoiNUwNWnLwOKvfRlt9Ph/bDR8xDuZ8kw==" saltValue="y3B2sMUUgNFCwUbiY8Z+qA==" spinCount="100000" sheet="1" objects="1" scenarios="1" selectLockedCells="1"/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1879A9713D8D4BAC6BDAB60AE62802" ma:contentTypeVersion="1" ma:contentTypeDescription="Ein neues Dokument erstellen." ma:contentTypeScope="" ma:versionID="71993e225536f505224cb590bdbaba2f">
  <xsd:schema xmlns:xsd="http://www.w3.org/2001/XMLSchema" xmlns:xs="http://www.w3.org/2001/XMLSchema" xmlns:p="http://schemas.microsoft.com/office/2006/metadata/properties" xmlns:ns2="48cc34e5-f946-4d11-81be-2f981ce0e5f9" targetNamespace="http://schemas.microsoft.com/office/2006/metadata/properties" ma:root="true" ma:fieldsID="37f343e1f76bb8d2157ff7d0e45a1e0f" ns2:_="">
    <xsd:import namespace="48cc34e5-f946-4d11-81be-2f981ce0e5f9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cc34e5-f946-4d11-81be-2f981ce0e5f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4EFC3E8-8371-4752-8DCA-7A8438F522F9}">
  <ds:schemaRefs>
    <ds:schemaRef ds:uri="http://schemas.microsoft.com/office/infopath/2007/PartnerControls"/>
    <ds:schemaRef ds:uri="http://schemas.microsoft.com/office/2006/metadata/properties"/>
    <ds:schemaRef ds:uri="http://purl.org/dc/dcmitype/"/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48cc34e5-f946-4d11-81be-2f981ce0e5f9"/>
  </ds:schemaRefs>
</ds:datastoreItem>
</file>

<file path=customXml/itemProps2.xml><?xml version="1.0" encoding="utf-8"?>
<ds:datastoreItem xmlns:ds="http://schemas.openxmlformats.org/officeDocument/2006/customXml" ds:itemID="{CE0A562B-F390-41A1-926A-284031FBDF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06FDA0-F58F-481F-BC09-D3F765A21E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8cc34e5-f946-4d11-81be-2f981ce0e5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6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9</vt:i4>
      </vt:variant>
      <vt:variant>
        <vt:lpstr>Benannte Bereiche</vt:lpstr>
      </vt:variant>
      <vt:variant>
        <vt:i4>1</vt:i4>
      </vt:variant>
    </vt:vector>
  </HeadingPairs>
  <TitlesOfParts>
    <vt:vector size="13" baseType="lpstr">
      <vt:lpstr>Projekt</vt:lpstr>
      <vt:lpstr>intern</vt:lpstr>
      <vt:lpstr>Hinweise </vt:lpstr>
      <vt:lpstr>Dia-1</vt:lpstr>
      <vt:lpstr>Dia-2</vt:lpstr>
      <vt:lpstr>Dia-3</vt:lpstr>
      <vt:lpstr>Dia-4</vt:lpstr>
      <vt:lpstr>Dia-5</vt:lpstr>
      <vt:lpstr>Dia-6</vt:lpstr>
      <vt:lpstr>Dia-7</vt:lpstr>
      <vt:lpstr>Dia-8</vt:lpstr>
      <vt:lpstr>Dia-9</vt:lpstr>
      <vt:lpstr>Projekt!Druckbereich</vt:lpstr>
    </vt:vector>
  </TitlesOfParts>
  <Company>Regierungspräsidium Darmstadt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meiseb</dc:creator>
  <cp:lastModifiedBy>zeisberger</cp:lastModifiedBy>
  <cp:lastPrinted>2018-09-17T10:09:29Z</cp:lastPrinted>
  <dcterms:created xsi:type="dcterms:W3CDTF">2016-07-26T08:44:22Z</dcterms:created>
  <dcterms:modified xsi:type="dcterms:W3CDTF">2018-10-29T14:11:08Z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0x010100A61879A9713D8D4BAC6BDAB60AE62802</vt:lpwstr>
  </property>
</Properties>
</file>