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4all.g3\Oeffentlichkeitsarbeit\WebSide_Organisation\WebSide_BB14\BBH14_Website_Material\BBH14_Bewertungstool\"/>
    </mc:Choice>
  </mc:AlternateContent>
  <bookViews>
    <workbookView xWindow="0" yWindow="0" windowWidth="21570" windowHeight="11595" activeTab="1"/>
  </bookViews>
  <sheets>
    <sheet name="bfd5l_m242_ist-zustand" sheetId="4" r:id="rId1"/>
    <sheet name="boden_prognose" sheetId="1" r:id="rId2"/>
    <sheet name="boden_kompensationsbedarf" sheetId="3" r:id="rId3"/>
    <sheet name="boden_ausgleich" sheetId="5" r:id="rId4"/>
  </sheets>
  <definedNames>
    <definedName name="_Ref177204363" localSheetId="2">boden_kompensationsbedarf!#REF!</definedName>
    <definedName name="_Ref177204363" localSheetId="1">boden_prognose!#REF!</definedName>
    <definedName name="_Toc220118250" localSheetId="2">boden_kompensationsbedarf!#REF!</definedName>
    <definedName name="_Toc220118250" localSheetId="1">boden_prognose!#REF!</definedName>
  </definedNames>
  <calcPr calcId="162913"/>
</workbook>
</file>

<file path=xl/calcChain.xml><?xml version="1.0" encoding="utf-8"?>
<calcChain xmlns="http://schemas.openxmlformats.org/spreadsheetml/2006/main">
  <c r="H10" i="4" l="1"/>
  <c r="C15" i="1"/>
  <c r="B11" i="5"/>
  <c r="J12" i="1" l="1"/>
  <c r="K12" i="1"/>
  <c r="I12" i="1"/>
  <c r="I14" i="1"/>
  <c r="J14" i="1"/>
  <c r="K14" i="1"/>
  <c r="J13" i="1"/>
  <c r="K13" i="1"/>
  <c r="I13" i="1"/>
  <c r="G7" i="5"/>
  <c r="L14" i="1" l="1"/>
  <c r="D13" i="3" s="1"/>
  <c r="H13" i="3" s="1"/>
  <c r="L7" i="1"/>
  <c r="D6" i="3" s="1"/>
  <c r="H6" i="3" s="1"/>
  <c r="L8" i="1"/>
  <c r="D7" i="3" s="1"/>
  <c r="H7" i="3" s="1"/>
  <c r="L9" i="1"/>
  <c r="D8" i="3" s="1"/>
  <c r="H8" i="3" s="1"/>
  <c r="L10" i="1"/>
  <c r="D9" i="3" s="1"/>
  <c r="H9" i="3" s="1"/>
  <c r="L11" i="1"/>
  <c r="D10" i="3" s="1"/>
  <c r="H10" i="3" s="1"/>
  <c r="L12" i="1"/>
  <c r="D11" i="3" s="1"/>
  <c r="H11" i="3" s="1"/>
  <c r="L13" i="1"/>
  <c r="D12" i="3" s="1"/>
  <c r="H12" i="3" s="1"/>
  <c r="L6" i="1"/>
  <c r="D5" i="3" s="1"/>
  <c r="H5" i="3" s="1"/>
  <c r="G10" i="4" l="1"/>
  <c r="C5" i="3"/>
  <c r="C6" i="3"/>
  <c r="C7" i="3"/>
  <c r="C8" i="3"/>
  <c r="C9" i="3"/>
  <c r="C10" i="3"/>
  <c r="C11" i="3"/>
  <c r="C12" i="3"/>
  <c r="C13" i="3"/>
  <c r="A13" i="3"/>
  <c r="A6" i="3"/>
  <c r="A7" i="3"/>
  <c r="A8" i="3"/>
  <c r="A9" i="3"/>
  <c r="A10" i="3"/>
  <c r="A11" i="3"/>
  <c r="A12" i="3"/>
  <c r="A5" i="3"/>
  <c r="M6" i="1"/>
  <c r="E5" i="3" s="1"/>
  <c r="I5" i="3" s="1"/>
  <c r="B15" i="1"/>
  <c r="L12" i="3" l="1"/>
  <c r="L8" i="3"/>
  <c r="L11" i="3"/>
  <c r="L7" i="3"/>
  <c r="L10" i="3"/>
  <c r="L6" i="3"/>
  <c r="L13" i="3"/>
  <c r="L9" i="3"/>
  <c r="L5" i="3"/>
  <c r="L14" i="3" s="1"/>
  <c r="M5" i="3"/>
  <c r="G6" i="5"/>
  <c r="G5" i="5"/>
  <c r="G8" i="5" s="1"/>
  <c r="O11" i="1" l="1"/>
  <c r="G10" i="3" s="1"/>
  <c r="K10" i="3" s="1"/>
  <c r="O10" i="3" s="1"/>
  <c r="N11" i="1"/>
  <c r="F10" i="3" s="1"/>
  <c r="J10" i="3" s="1"/>
  <c r="N10" i="3" s="1"/>
  <c r="M11" i="1"/>
  <c r="E10" i="3" s="1"/>
  <c r="I10" i="3" s="1"/>
  <c r="M10" i="3" s="1"/>
  <c r="O10" i="1"/>
  <c r="G9" i="3" s="1"/>
  <c r="K9" i="3" s="1"/>
  <c r="O9" i="3" s="1"/>
  <c r="N10" i="1"/>
  <c r="F9" i="3" s="1"/>
  <c r="J9" i="3" s="1"/>
  <c r="N9" i="3" s="1"/>
  <c r="M10" i="1"/>
  <c r="E9" i="3" s="1"/>
  <c r="I9" i="3" s="1"/>
  <c r="M9" i="3" s="1"/>
  <c r="O9" i="1"/>
  <c r="G8" i="3" s="1"/>
  <c r="K8" i="3" s="1"/>
  <c r="O8" i="3" s="1"/>
  <c r="N9" i="1"/>
  <c r="F8" i="3" s="1"/>
  <c r="J8" i="3" s="1"/>
  <c r="N8" i="3" s="1"/>
  <c r="M9" i="1"/>
  <c r="E8" i="3" s="1"/>
  <c r="I8" i="3" s="1"/>
  <c r="M8" i="3" s="1"/>
  <c r="O8" i="1"/>
  <c r="G7" i="3" s="1"/>
  <c r="K7" i="3" s="1"/>
  <c r="O7" i="3" s="1"/>
  <c r="N8" i="1"/>
  <c r="F7" i="3" s="1"/>
  <c r="J7" i="3" s="1"/>
  <c r="N7" i="3" s="1"/>
  <c r="M8" i="1"/>
  <c r="E7" i="3" s="1"/>
  <c r="I7" i="3" s="1"/>
  <c r="M7" i="3" s="1"/>
  <c r="N6" i="1"/>
  <c r="F5" i="3" s="1"/>
  <c r="J5" i="3" s="1"/>
  <c r="N5" i="3" s="1"/>
  <c r="O6" i="1"/>
  <c r="G5" i="3" s="1"/>
  <c r="K5" i="3" s="1"/>
  <c r="O5" i="3" s="1"/>
  <c r="M7" i="1"/>
  <c r="E6" i="3" s="1"/>
  <c r="I6" i="3" s="1"/>
  <c r="M6" i="3" s="1"/>
  <c r="N7" i="1"/>
  <c r="F6" i="3" s="1"/>
  <c r="J6" i="3" s="1"/>
  <c r="N6" i="3" s="1"/>
  <c r="O7" i="1"/>
  <c r="G6" i="3" s="1"/>
  <c r="K6" i="3" s="1"/>
  <c r="O6" i="3" s="1"/>
  <c r="M12" i="1"/>
  <c r="E11" i="3" s="1"/>
  <c r="I11" i="3" s="1"/>
  <c r="M11" i="3" s="1"/>
  <c r="N12" i="1"/>
  <c r="F11" i="3" s="1"/>
  <c r="J11" i="3" s="1"/>
  <c r="N11" i="3" s="1"/>
  <c r="O12" i="1"/>
  <c r="G11" i="3" s="1"/>
  <c r="K11" i="3" s="1"/>
  <c r="O11" i="3" s="1"/>
  <c r="M13" i="1"/>
  <c r="E12" i="3" s="1"/>
  <c r="I12" i="3" s="1"/>
  <c r="M12" i="3" s="1"/>
  <c r="N13" i="1"/>
  <c r="F12" i="3" s="1"/>
  <c r="J12" i="3" s="1"/>
  <c r="N12" i="3" s="1"/>
  <c r="O13" i="1"/>
  <c r="G12" i="3" s="1"/>
  <c r="K12" i="3" s="1"/>
  <c r="O12" i="3" s="1"/>
  <c r="M14" i="1"/>
  <c r="E13" i="3" s="1"/>
  <c r="I13" i="3" s="1"/>
  <c r="M13" i="3" s="1"/>
  <c r="N14" i="1"/>
  <c r="F13" i="3" s="1"/>
  <c r="J13" i="3" s="1"/>
  <c r="N13" i="3" s="1"/>
  <c r="O14" i="1"/>
  <c r="G13" i="3" s="1"/>
  <c r="K13" i="3" s="1"/>
  <c r="O13" i="3" s="1"/>
  <c r="N14" i="3" l="1"/>
  <c r="M14" i="3"/>
  <c r="O14" i="3"/>
  <c r="L15" i="3" l="1"/>
  <c r="G9" i="5" s="1"/>
  <c r="G10" i="5" s="1"/>
</calcChain>
</file>

<file path=xl/sharedStrings.xml><?xml version="1.0" encoding="utf-8"?>
<sst xmlns="http://schemas.openxmlformats.org/spreadsheetml/2006/main" count="118" uniqueCount="80">
  <si>
    <t>ha</t>
  </si>
  <si>
    <t>m²</t>
  </si>
  <si>
    <t>Bodenfunktion</t>
  </si>
  <si>
    <t>Stufe</t>
  </si>
  <si>
    <t>Summe</t>
  </si>
  <si>
    <t>Ausgleichsmaßnahmen (AM)</t>
  </si>
  <si>
    <t>Verbleibende Beeinträchtigungen</t>
  </si>
  <si>
    <t>Summe ha</t>
  </si>
  <si>
    <t>Kompensations-wirkung (BWE)</t>
  </si>
  <si>
    <t>Summe Ausgleichs nach Bodenfunktionen (BWE)</t>
  </si>
  <si>
    <t>Gesamtsumme Ausgleichsbedarf Schutzgut Boden (BWE)</t>
  </si>
  <si>
    <t>Minderungsmaßnahmen (MM)</t>
  </si>
  <si>
    <t>Summe Ausgleichsbedarf nach Bodenfunktionen (BWE)</t>
  </si>
  <si>
    <t>http://bodenviewer.hessen.de</t>
  </si>
  <si>
    <t>BFD5L-Layer "Bodenfunktionsbewertung", Rubrik "Bodenschutz in der Planung":</t>
  </si>
  <si>
    <t>WS: Wertstufe der Bodenfunktionsbewertung nach BFD5L</t>
  </si>
  <si>
    <t>Verschneidung der Plandaten mit der Bodenfunktionsbewertung der BFD5L</t>
  </si>
  <si>
    <t>Erläuterung:</t>
  </si>
  <si>
    <t>Eintragen der Flächensummen je Bodenfunktion und Wertstufe für das Plangebiet</t>
  </si>
  <si>
    <t>m241: Bodenfunktion: Lebensraum für Pflanzen, Kriterium Standorttypisierung für die Biotopentwicklung</t>
  </si>
  <si>
    <t>m238: Bodenfunktion: Lebensraum für Pflanzen, Kriterium Ertragspotenzial</t>
  </si>
  <si>
    <t>m239: Bodenfunktion: Funktion des Bodens im Wasserhaushalt, Kriterium Wasserspeicherfähigkeit (Feldkapazität FK)</t>
  </si>
  <si>
    <t>m244: Bodenfunktion: Funktion des Bodens als Abbau-, Ausgleichs- und Aufbaumedium, Kriterium Nitratrückhaltevermögen</t>
  </si>
  <si>
    <t>m242: Bodenfunktion: Gesamtbewertung für die Raum- und Bauleitplanung</t>
  </si>
  <si>
    <t>Bewertung in den Wertstufen (WS) von 1 (sehr gering) bis 5 (sehr hoch)</t>
  </si>
  <si>
    <t xml:space="preserve">*Methodenbedingt wird die Bodenfunktion „Lebensraum für Pflanzen“ für das Bewertungskriterium „Standorttypisierung für die Biotopentwicklung“ nur bei den Wertstufen 4 und 5 mit berücksichtigt </t>
  </si>
  <si>
    <t>Verkehrsflächen</t>
  </si>
  <si>
    <t>Bauflächen (Hauptanlagen)</t>
  </si>
  <si>
    <t>Bauflächen (Nebenanlagen)</t>
  </si>
  <si>
    <t>Entwässerungsgräben</t>
  </si>
  <si>
    <t>-</t>
  </si>
  <si>
    <t>Umwandlung von Ackerland in Grünland bzw. Anlage eines Uferstreifens</t>
  </si>
  <si>
    <t>Produktionsintegrierte Erosionsschutzmaßnahmen</t>
  </si>
  <si>
    <t>extensive Dachbegrünung
(einschichtig) mit max. 10 cm
Substrat und 25 Vol.-%
Wasserspeicherfähigkeit</t>
  </si>
  <si>
    <t>versickerungsfähige Oberflächen (Schotterrasen)</t>
  </si>
  <si>
    <t>bodenkundliche Baubegleitung</t>
  </si>
  <si>
    <t>Vollentsiegelung (planextern) (+3 WS bei allen Bodenfunktionen)
inkl. Herstellung eines durchwurzelbaren Bodenraums:
40 cm mit Bodenart Uls: +90 mm nFK (+2 WS bei Ertragspotenzial), +140 mm FK (+1 WS)</t>
  </si>
  <si>
    <t>bauzeitliche Beanspruchung bisher nicht versiegelter Flächen**</t>
  </si>
  <si>
    <t>**Da im Planungsbeispiel die Hälfte der späteren Baufläche abgezäunt wird, gehen nur die nicht gesicherten Flächen in die Berechnung ein</t>
  </si>
  <si>
    <t>Standort-typisierung;
Biotop-entwicklungs-potenzial
(m241)</t>
  </si>
  <si>
    <t>Ertrags-potenzial
(m238)</t>
  </si>
  <si>
    <t>Feldkapazität
(m239)</t>
  </si>
  <si>
    <t>Nitratrückhalte-vermögen
(m244)</t>
  </si>
  <si>
    <t>Wertstufen</t>
  </si>
  <si>
    <t>Teilflächen der Planung nach Wertstufen vor dem Eingriff</t>
  </si>
  <si>
    <t xml:space="preserve"> Ertrags-potenzial</t>
  </si>
  <si>
    <t>Nitratrückhalte-vermögen</t>
  </si>
  <si>
    <t>Nitratrück-halte-vermögen</t>
  </si>
  <si>
    <t>Ertrags-potenzial</t>
  </si>
  <si>
    <t xml:space="preserve">               Wertstufen vor Eingriff</t>
  </si>
  <si>
    <t xml:space="preserve">          Wertstufen nach Eingriff</t>
  </si>
  <si>
    <t xml:space="preserve">  Wertstufendifferenz des Eingriffs</t>
  </si>
  <si>
    <t xml:space="preserve">Kompensationsbedarf </t>
  </si>
  <si>
    <t xml:space="preserve">Teilflächen der Planung </t>
  </si>
  <si>
    <t>Fläche</t>
  </si>
  <si>
    <t xml:space="preserve"> Feldkapazität</t>
  </si>
  <si>
    <t>Standort-typisierung;
Biotop-entwicklungs-potenzial
(m241)*</t>
  </si>
  <si>
    <t xml:space="preserve"> Standort-typisierung;
Biotop-entwick-lungs-potenzial*</t>
  </si>
  <si>
    <t>Wertstufendifferenz des Eingriffs</t>
  </si>
  <si>
    <t>Standort-typisierung; Biotop-entwick-lungs-potenzial*</t>
  </si>
  <si>
    <t>Standort-typisierung; Biotopentwick-lungspotenzial*</t>
  </si>
  <si>
    <t>https://www.hlnug.de/static/medien/boden/fisbo/bs/methoden/m242.html</t>
  </si>
  <si>
    <t>Ermittlung des bodenfunktionalen IST-Zustandes (Basisszenario)</t>
  </si>
  <si>
    <t>Boden-funktionale
Gesamt-bewertung (m242)</t>
  </si>
  <si>
    <t>Ermittlung der Wertstufen und der Differenz für die Teilflächen der Planung vor und nach dem Eingriff (Konfliktanalyse/Auswirkungsprognose)</t>
  </si>
  <si>
    <t>WS nach Eingriff eintragen in Abhängigkeit der Wirkfaktoren nach Anhang 1 der Arbeitshilfe</t>
  </si>
  <si>
    <t>Feld-kapazität
(m239)</t>
  </si>
  <si>
    <t>Eintragen der geplanten Minderungsmaßnahme (MM) sowie deren Wirkung auf die WS (vgl. Anhang 3 in der Arbeitshilfe)</t>
  </si>
  <si>
    <t>Berücksichtigung der Minderungsmaßnahmen und Ermittlung des Kompensationsbedarfs</t>
  </si>
  <si>
    <t>Eintragen der geplanten AM sowie deren Wirkung auf die WS (vgl. Anhang 4 in der Arbeitshilfe)</t>
  </si>
  <si>
    <t>Gegenüberstellung des Kompensationsbedarfs und der Maßnahmenbewertung für die Ausgleichsmaßnahmen</t>
  </si>
  <si>
    <t xml:space="preserve">  Wertstufendifferenz der Ausgleichmaßnahme(n)</t>
  </si>
  <si>
    <t>Feld-
kapazität</t>
  </si>
  <si>
    <t xml:space="preserve"> Feld-kapazität</t>
  </si>
  <si>
    <t>Nitratrück-halte-vermögen
(m244)</t>
  </si>
  <si>
    <t>Standort-typisierung; Biotop-entwicklungs-potenzial*</t>
  </si>
  <si>
    <t>Nitrat-rückhalte-vermögen</t>
  </si>
  <si>
    <t xml:space="preserve">Standort-typisierung; Biotop-entwick-lungspotenzial* </t>
  </si>
  <si>
    <t>Feld-kapazität</t>
  </si>
  <si>
    <t>Wertstufendifferenz nach Berück-
sichtigung der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</si>
</sst>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rgb="FF008000"/>
      <name val="Arial"/>
      <family val="2"/>
    </font>
    <font>
      <b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b/>
      <i/>
      <sz val="10"/>
      <color theme="0" tint="-0.499984740745262"/>
      <name val="Arial"/>
      <family val="2"/>
    </font>
    <font>
      <b/>
      <sz val="12"/>
      <color theme="1"/>
      <name val="Arial"/>
      <family val="2"/>
    </font>
    <font>
      <i/>
      <sz val="10"/>
      <color theme="0" tint="-0.499984740745262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 applyNumberFormat="0" applyFill="0" applyBorder="0" applyAlignment="0" applyProtection="0"/>
  </cellStyleXfs>
  <cellXfs count="161">
    <xf numFmtId="0" fontId="0" fillId="0" borderId="0" xfId="0"/>
    <xf numFmtId="0" fontId="0" fillId="0" borderId="0" xfId="0"/>
    <xf numFmtId="0" fontId="0" fillId="0" borderId="0" xfId="0" applyFill="1" applyBorder="1"/>
    <xf numFmtId="0" fontId="2" fillId="0" borderId="0" xfId="0" applyFont="1"/>
    <xf numFmtId="0" fontId="0" fillId="0" borderId="0" xfId="0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Border="1"/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/>
    <xf numFmtId="0" fontId="5" fillId="0" borderId="1" xfId="0" applyFont="1" applyBorder="1"/>
    <xf numFmtId="0" fontId="1" fillId="4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vertical="top" wrapText="1"/>
    </xf>
    <xf numFmtId="4" fontId="0" fillId="6" borderId="1" xfId="0" applyNumberFormat="1" applyFill="1" applyBorder="1" applyAlignment="1">
      <alignment vertical="top" wrapText="1"/>
    </xf>
    <xf numFmtId="4" fontId="3" fillId="6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2" fontId="3" fillId="4" borderId="1" xfId="0" applyNumberFormat="1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 wrapText="1"/>
    </xf>
    <xf numFmtId="0" fontId="6" fillId="6" borderId="3" xfId="0" applyFont="1" applyFill="1" applyBorder="1" applyAlignment="1">
      <alignment vertical="top" wrapText="1"/>
    </xf>
    <xf numFmtId="0" fontId="6" fillId="6" borderId="8" xfId="0" applyFont="1" applyFill="1" applyBorder="1" applyAlignment="1">
      <alignment vertical="top" wrapText="1"/>
    </xf>
    <xf numFmtId="0" fontId="6" fillId="6" borderId="7" xfId="0" applyFont="1" applyFill="1" applyBorder="1" applyAlignment="1">
      <alignment vertical="top" wrapText="1"/>
    </xf>
    <xf numFmtId="0" fontId="6" fillId="6" borderId="10" xfId="0" applyFont="1" applyFill="1" applyBorder="1" applyAlignment="1">
      <alignment vertical="top" wrapText="1"/>
    </xf>
    <xf numFmtId="2" fontId="6" fillId="4" borderId="7" xfId="0" applyNumberFormat="1" applyFont="1" applyFill="1" applyBorder="1" applyAlignment="1">
      <alignment vertical="top" wrapText="1"/>
    </xf>
    <xf numFmtId="2" fontId="6" fillId="4" borderId="10" xfId="0" applyNumberFormat="1" applyFont="1" applyFill="1" applyBorder="1" applyAlignment="1">
      <alignment vertical="top" wrapText="1"/>
    </xf>
    <xf numFmtId="2" fontId="0" fillId="6" borderId="1" xfId="0" applyNumberFormat="1" applyFill="1" applyBorder="1" applyAlignment="1">
      <alignment vertical="top" wrapText="1"/>
    </xf>
    <xf numFmtId="2" fontId="3" fillId="6" borderId="1" xfId="0" applyNumberFormat="1" applyFont="1" applyFill="1" applyBorder="1" applyAlignment="1">
      <alignment vertical="top" wrapText="1"/>
    </xf>
    <xf numFmtId="2" fontId="3" fillId="5" borderId="1" xfId="0" applyNumberFormat="1" applyFont="1" applyFill="1" applyBorder="1" applyAlignment="1">
      <alignment vertical="top" wrapText="1"/>
    </xf>
    <xf numFmtId="49" fontId="3" fillId="6" borderId="1" xfId="0" applyNumberFormat="1" applyFont="1" applyFill="1" applyBorder="1" applyAlignment="1">
      <alignment vertical="top" wrapText="1"/>
    </xf>
    <xf numFmtId="4" fontId="7" fillId="3" borderId="1" xfId="0" applyNumberFormat="1" applyFont="1" applyFill="1" applyBorder="1" applyAlignment="1">
      <alignment vertical="top" wrapText="1"/>
    </xf>
    <xf numFmtId="0" fontId="1" fillId="0" borderId="0" xfId="0" applyFont="1"/>
    <xf numFmtId="0" fontId="5" fillId="0" borderId="0" xfId="0" applyFont="1" applyBorder="1"/>
    <xf numFmtId="0" fontId="3" fillId="0" borderId="0" xfId="0" applyFont="1" applyBorder="1"/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Border="1"/>
    <xf numFmtId="2" fontId="2" fillId="0" borderId="0" xfId="0" applyNumberFormat="1" applyFont="1" applyBorder="1"/>
    <xf numFmtId="2" fontId="10" fillId="6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2" fontId="10" fillId="5" borderId="1" xfId="0" applyNumberFormat="1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0" borderId="0" xfId="0" applyFont="1"/>
    <xf numFmtId="2" fontId="0" fillId="6" borderId="2" xfId="0" applyNumberForma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10" fillId="0" borderId="0" xfId="0" applyFont="1" applyFill="1"/>
    <xf numFmtId="0" fontId="3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vertical="top" wrapText="1"/>
    </xf>
    <xf numFmtId="0" fontId="10" fillId="0" borderId="0" xfId="0" applyFont="1" applyBorder="1"/>
    <xf numFmtId="0" fontId="1" fillId="3" borderId="13" xfId="0" applyFont="1" applyFill="1" applyBorder="1" applyAlignment="1">
      <alignment horizontal="center" vertical="top" wrapText="1"/>
    </xf>
    <xf numFmtId="0" fontId="9" fillId="5" borderId="13" xfId="0" applyFont="1" applyFill="1" applyBorder="1" applyAlignment="1">
      <alignment horizontal="center" vertical="top" wrapText="1"/>
    </xf>
    <xf numFmtId="0" fontId="1" fillId="6" borderId="13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49" fontId="12" fillId="6" borderId="6" xfId="0" applyNumberFormat="1" applyFont="1" applyFill="1" applyBorder="1" applyAlignment="1">
      <alignment vertical="top" wrapText="1"/>
    </xf>
    <xf numFmtId="49" fontId="12" fillId="6" borderId="8" xfId="0" applyNumberFormat="1" applyFont="1" applyFill="1" applyBorder="1" applyAlignment="1">
      <alignment vertical="top" wrapText="1"/>
    </xf>
    <xf numFmtId="49" fontId="12" fillId="2" borderId="8" xfId="0" applyNumberFormat="1" applyFont="1" applyFill="1" applyBorder="1" applyAlignment="1">
      <alignment vertical="top" wrapText="1"/>
    </xf>
    <xf numFmtId="49" fontId="12" fillId="6" borderId="8" xfId="0" applyNumberFormat="1" applyFont="1" applyFill="1" applyBorder="1" applyAlignment="1">
      <alignment vertical="top"/>
    </xf>
    <xf numFmtId="4" fontId="10" fillId="6" borderId="4" xfId="0" applyNumberFormat="1" applyFont="1" applyFill="1" applyBorder="1" applyAlignment="1">
      <alignment vertical="top"/>
    </xf>
    <xf numFmtId="0" fontId="1" fillId="6" borderId="17" xfId="0" applyFont="1" applyFill="1" applyBorder="1" applyAlignment="1">
      <alignment horizontal="center" vertical="top" wrapText="1"/>
    </xf>
    <xf numFmtId="4" fontId="0" fillId="6" borderId="17" xfId="0" applyNumberFormat="1" applyFill="1" applyBorder="1" applyAlignment="1">
      <alignment vertical="top"/>
    </xf>
    <xf numFmtId="0" fontId="6" fillId="6" borderId="18" xfId="0" applyFont="1" applyFill="1" applyBorder="1" applyAlignment="1">
      <alignment vertical="top" wrapText="1"/>
    </xf>
    <xf numFmtId="0" fontId="9" fillId="4" borderId="4" xfId="0" applyFont="1" applyFill="1" applyBorder="1" applyAlignment="1">
      <alignment horizontal="center" vertical="top" wrapText="1"/>
    </xf>
    <xf numFmtId="2" fontId="10" fillId="4" borderId="4" xfId="0" applyNumberFormat="1" applyFont="1" applyFill="1" applyBorder="1" applyAlignment="1">
      <alignment vertical="top" wrapText="1"/>
    </xf>
    <xf numFmtId="2" fontId="11" fillId="4" borderId="7" xfId="0" applyNumberFormat="1" applyFont="1" applyFill="1" applyBorder="1" applyAlignment="1">
      <alignment vertical="top" wrapText="1"/>
    </xf>
    <xf numFmtId="2" fontId="11" fillId="4" borderId="10" xfId="0" applyNumberFormat="1" applyFont="1" applyFill="1" applyBorder="1" applyAlignment="1">
      <alignment vertical="top" wrapText="1"/>
    </xf>
    <xf numFmtId="49" fontId="12" fillId="6" borderId="18" xfId="0" applyNumberFormat="1" applyFont="1" applyFill="1" applyBorder="1" applyAlignment="1">
      <alignment vertical="top" wrapText="1"/>
    </xf>
    <xf numFmtId="0" fontId="1" fillId="6" borderId="19" xfId="0" applyFont="1" applyFill="1" applyBorder="1" applyAlignment="1">
      <alignment horizontal="center" vertical="top" wrapText="1"/>
    </xf>
    <xf numFmtId="2" fontId="0" fillId="6" borderId="17" xfId="0" applyNumberFormat="1" applyFill="1" applyBorder="1" applyAlignment="1">
      <alignment vertical="top" wrapText="1"/>
    </xf>
    <xf numFmtId="2" fontId="0" fillId="6" borderId="20" xfId="0" applyNumberFormat="1" applyFill="1" applyBorder="1" applyAlignment="1">
      <alignment vertical="top" wrapText="1"/>
    </xf>
    <xf numFmtId="0" fontId="6" fillId="6" borderId="21" xfId="0" applyFont="1" applyFill="1" applyBorder="1" applyAlignment="1">
      <alignment vertical="top" wrapText="1"/>
    </xf>
    <xf numFmtId="0" fontId="6" fillId="6" borderId="16" xfId="0" applyFont="1" applyFill="1" applyBorder="1" applyAlignment="1">
      <alignment vertical="top" wrapText="1"/>
    </xf>
    <xf numFmtId="0" fontId="1" fillId="4" borderId="17" xfId="0" applyFont="1" applyFill="1" applyBorder="1" applyAlignment="1">
      <alignment horizontal="center" vertical="top" wrapText="1"/>
    </xf>
    <xf numFmtId="2" fontId="3" fillId="4" borderId="17" xfId="0" applyNumberFormat="1" applyFont="1" applyFill="1" applyBorder="1" applyAlignment="1">
      <alignment vertical="top" wrapText="1"/>
    </xf>
    <xf numFmtId="2" fontId="6" fillId="4" borderId="21" xfId="0" applyNumberFormat="1" applyFont="1" applyFill="1" applyBorder="1" applyAlignment="1">
      <alignment vertical="top" wrapText="1"/>
    </xf>
    <xf numFmtId="2" fontId="6" fillId="4" borderId="16" xfId="0" applyNumberFormat="1" applyFont="1" applyFill="1" applyBorder="1" applyAlignment="1">
      <alignment vertical="top" wrapText="1"/>
    </xf>
    <xf numFmtId="49" fontId="12" fillId="2" borderId="8" xfId="0" applyNumberFormat="1" applyFont="1" applyFill="1" applyBorder="1" applyAlignment="1">
      <alignment vertical="top"/>
    </xf>
    <xf numFmtId="0" fontId="9" fillId="2" borderId="4" xfId="0" applyFont="1" applyFill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vertical="top" wrapText="1"/>
    </xf>
    <xf numFmtId="4" fontId="11" fillId="2" borderId="6" xfId="0" applyNumberFormat="1" applyFont="1" applyFill="1" applyBorder="1" applyAlignment="1">
      <alignment vertical="top" wrapText="1"/>
    </xf>
    <xf numFmtId="0" fontId="13" fillId="6" borderId="7" xfId="0" applyFont="1" applyFill="1" applyBorder="1" applyAlignment="1">
      <alignment vertical="top" wrapText="1"/>
    </xf>
    <xf numFmtId="0" fontId="13" fillId="6" borderId="10" xfId="0" applyFont="1" applyFill="1" applyBorder="1" applyAlignment="1">
      <alignment vertical="top" wrapText="1"/>
    </xf>
    <xf numFmtId="49" fontId="12" fillId="6" borderId="2" xfId="0" applyNumberFormat="1" applyFont="1" applyFill="1" applyBorder="1" applyAlignment="1">
      <alignment vertical="top"/>
    </xf>
    <xf numFmtId="0" fontId="0" fillId="6" borderId="14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0" fillId="3" borderId="1" xfId="0" applyFill="1" applyBorder="1"/>
    <xf numFmtId="0" fontId="1" fillId="3" borderId="9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49" fontId="12" fillId="2" borderId="18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4" fontId="3" fillId="2" borderId="17" xfId="0" applyNumberFormat="1" applyFont="1" applyFill="1" applyBorder="1" applyAlignment="1">
      <alignment vertical="top" wrapText="1"/>
    </xf>
    <xf numFmtId="4" fontId="6" fillId="2" borderId="17" xfId="0" applyNumberFormat="1" applyFont="1" applyFill="1" applyBorder="1" applyAlignment="1">
      <alignment vertical="top" wrapText="1"/>
    </xf>
    <xf numFmtId="0" fontId="9" fillId="6" borderId="11" xfId="0" applyFont="1" applyFill="1" applyBorder="1" applyAlignment="1">
      <alignment horizontal="center" vertical="top" wrapText="1"/>
    </xf>
    <xf numFmtId="0" fontId="15" fillId="0" borderId="0" xfId="2"/>
    <xf numFmtId="0" fontId="14" fillId="0" borderId="0" xfId="0" applyFont="1"/>
    <xf numFmtId="0" fontId="3" fillId="0" borderId="2" xfId="0" applyFont="1" applyBorder="1"/>
    <xf numFmtId="0" fontId="3" fillId="0" borderId="5" xfId="0" applyFont="1" applyBorder="1"/>
    <xf numFmtId="0" fontId="3" fillId="0" borderId="8" xfId="0" applyFont="1" applyBorder="1"/>
    <xf numFmtId="0" fontId="7" fillId="0" borderId="8" xfId="0" applyFont="1" applyBorder="1" applyAlignment="1">
      <alignment horizontal="center"/>
    </xf>
    <xf numFmtId="0" fontId="3" fillId="0" borderId="4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3" fillId="0" borderId="13" xfId="0" applyFont="1" applyFill="1" applyBorder="1"/>
    <xf numFmtId="0" fontId="3" fillId="0" borderId="13" xfId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4" fontId="3" fillId="0" borderId="13" xfId="1" applyNumberFormat="1" applyFont="1" applyFill="1" applyBorder="1" applyAlignment="1">
      <alignment horizontal="right" wrapText="1"/>
    </xf>
    <xf numFmtId="0" fontId="3" fillId="0" borderId="1" xfId="0" applyFont="1" applyFill="1" applyBorder="1"/>
    <xf numFmtId="4" fontId="3" fillId="0" borderId="1" xfId="1" applyNumberFormat="1" applyFont="1" applyFill="1" applyBorder="1" applyAlignment="1">
      <alignment horizontal="right" wrapText="1"/>
    </xf>
    <xf numFmtId="4" fontId="5" fillId="0" borderId="1" xfId="0" applyNumberFormat="1" applyFont="1" applyBorder="1"/>
    <xf numFmtId="0" fontId="3" fillId="0" borderId="0" xfId="0" applyFont="1" applyAlignment="1">
      <alignment vertical="top" wrapText="1"/>
    </xf>
    <xf numFmtId="49" fontId="3" fillId="6" borderId="5" xfId="0" applyNumberFormat="1" applyFont="1" applyFill="1" applyBorder="1" applyAlignment="1">
      <alignment wrapText="1"/>
    </xf>
    <xf numFmtId="49" fontId="3" fillId="6" borderId="5" xfId="0" applyNumberFormat="1" applyFont="1" applyFill="1" applyBorder="1" applyAlignment="1">
      <alignment vertical="top" wrapText="1"/>
    </xf>
    <xf numFmtId="49" fontId="14" fillId="3" borderId="3" xfId="0" applyNumberFormat="1" applyFont="1" applyFill="1" applyBorder="1" applyAlignment="1">
      <alignment vertical="top"/>
    </xf>
    <xf numFmtId="49" fontId="14" fillId="3" borderId="8" xfId="0" applyNumberFormat="1" applyFont="1" applyFill="1" applyBorder="1" applyAlignment="1">
      <alignment vertical="top" wrapText="1"/>
    </xf>
    <xf numFmtId="49" fontId="14" fillId="5" borderId="3" xfId="0" applyNumberFormat="1" applyFont="1" applyFill="1" applyBorder="1" applyAlignment="1">
      <alignment vertical="top"/>
    </xf>
    <xf numFmtId="49" fontId="14" fillId="5" borderId="8" xfId="0" applyNumberFormat="1" applyFont="1" applyFill="1" applyBorder="1" applyAlignment="1">
      <alignment vertical="top" wrapText="1"/>
    </xf>
    <xf numFmtId="49" fontId="14" fillId="6" borderId="3" xfId="0" applyNumberFormat="1" applyFont="1" applyFill="1" applyBorder="1" applyAlignment="1">
      <alignment vertical="top"/>
    </xf>
    <xf numFmtId="49" fontId="14" fillId="6" borderId="8" xfId="0" applyNumberFormat="1" applyFont="1" applyFill="1" applyBorder="1" applyAlignment="1">
      <alignment vertical="top" wrapText="1"/>
    </xf>
    <xf numFmtId="49" fontId="14" fillId="6" borderId="4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wrapText="1"/>
    </xf>
    <xf numFmtId="0" fontId="7" fillId="6" borderId="13" xfId="0" applyFont="1" applyFill="1" applyBorder="1" applyAlignment="1">
      <alignment horizontal="left" vertical="top"/>
    </xf>
    <xf numFmtId="0" fontId="7" fillId="6" borderId="13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6" borderId="1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49" fontId="3" fillId="6" borderId="1" xfId="0" applyNumberFormat="1" applyFont="1" applyFill="1" applyBorder="1"/>
    <xf numFmtId="4" fontId="3" fillId="0" borderId="0" xfId="0" applyNumberFormat="1" applyFont="1" applyAlignment="1">
      <alignment vertical="top" wrapText="1"/>
    </xf>
    <xf numFmtId="0" fontId="15" fillId="0" borderId="0" xfId="2" applyFill="1"/>
    <xf numFmtId="0" fontId="14" fillId="0" borderId="2" xfId="0" applyFont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2" borderId="17" xfId="0" applyNumberFormat="1" applyFont="1" applyFill="1" applyBorder="1" applyAlignment="1">
      <alignment horizontal="center" vertical="top" wrapText="1"/>
    </xf>
    <xf numFmtId="49" fontId="14" fillId="4" borderId="22" xfId="0" applyNumberFormat="1" applyFont="1" applyFill="1" applyBorder="1" applyAlignment="1">
      <alignment horizontal="left" vertical="top" wrapText="1"/>
    </xf>
    <xf numFmtId="49" fontId="14" fillId="4" borderId="8" xfId="0" applyNumberFormat="1" applyFont="1" applyFill="1" applyBorder="1" applyAlignment="1">
      <alignment horizontal="left" vertical="top" wrapText="1"/>
    </xf>
    <xf numFmtId="49" fontId="14" fillId="4" borderId="18" xfId="0" applyNumberFormat="1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14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center" vertical="top" wrapText="1"/>
    </xf>
    <xf numFmtId="0" fontId="9" fillId="3" borderId="15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4" xfId="0" applyFont="1" applyBorder="1" applyAlignment="1">
      <alignment horizontal="center"/>
    </xf>
  </cellXfs>
  <cellStyles count="3">
    <cellStyle name="Link" xfId="2" builtinId="8"/>
    <cellStyle name="Standard" xfId="0" builtinId="0"/>
    <cellStyle name="Standard_Tabelle3" xfId="1"/>
  </cellStyles>
  <dxfs count="2">
    <dxf>
      <font>
        <color rgb="FFFF0000"/>
      </font>
    </dxf>
    <dxf>
      <font>
        <color rgb="FF008000"/>
      </font>
    </dxf>
  </dxfs>
  <tableStyles count="0" defaultTableStyle="TableStyleMedium9" defaultPivotStyle="PivotStyleLight16"/>
  <colors>
    <mruColors>
      <color rgb="FFCCFFCC"/>
      <color rgb="FFCCCCFF"/>
      <color rgb="FFCCECFF"/>
      <color rgb="FFFFCCCC"/>
      <color rgb="FF0080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bodenviewer.hessen.de/" TargetMode="External"/><Relationship Id="rId1" Type="http://schemas.openxmlformats.org/officeDocument/2006/relationships/hyperlink" Target="http://bodenviewer.hessen.de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hlnug.de/fileadmin/dokumente/boden/BBH14_2018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hlnug.de/fileadmin/dokumente/boden/BBH14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hlnug.de/fileadmin/dokumente/boden/BBH14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B5" sqref="B5"/>
    </sheetView>
  </sheetViews>
  <sheetFormatPr baseColWidth="10" defaultRowHeight="12.75" x14ac:dyDescent="0.2"/>
  <cols>
    <col min="1" max="1" width="14.140625" bestFit="1" customWidth="1"/>
    <col min="2" max="4" width="13.28515625" customWidth="1"/>
    <col min="5" max="5" width="16" customWidth="1"/>
    <col min="6" max="8" width="13.28515625" customWidth="1"/>
  </cols>
  <sheetData>
    <row r="1" spans="1:8" s="1" customFormat="1" ht="15.75" x14ac:dyDescent="0.25">
      <c r="A1" s="102" t="s">
        <v>62</v>
      </c>
      <c r="B1" s="6"/>
      <c r="C1" s="6"/>
      <c r="D1" s="6"/>
      <c r="E1" s="6"/>
      <c r="F1" s="6"/>
      <c r="G1" s="6"/>
      <c r="H1" s="6"/>
    </row>
    <row r="2" spans="1:8" s="1" customFormat="1" x14ac:dyDescent="0.2">
      <c r="A2" s="6"/>
      <c r="B2" s="6"/>
      <c r="C2" s="6"/>
      <c r="D2" s="6"/>
      <c r="E2" s="6"/>
      <c r="F2" s="6"/>
      <c r="G2" s="6"/>
      <c r="H2" s="6"/>
    </row>
    <row r="3" spans="1:8" s="1" customFormat="1" x14ac:dyDescent="0.2">
      <c r="A3" s="103"/>
      <c r="B3" s="104"/>
      <c r="C3" s="105"/>
      <c r="D3" s="106" t="s">
        <v>43</v>
      </c>
      <c r="E3" s="105"/>
      <c r="F3" s="107"/>
      <c r="G3" s="103"/>
      <c r="H3" s="103"/>
    </row>
    <row r="4" spans="1:8" ht="76.5" x14ac:dyDescent="0.2">
      <c r="A4" s="93" t="s">
        <v>2</v>
      </c>
      <c r="B4" s="108" t="s">
        <v>39</v>
      </c>
      <c r="C4" s="109" t="s">
        <v>40</v>
      </c>
      <c r="D4" s="108" t="s">
        <v>41</v>
      </c>
      <c r="E4" s="108" t="s">
        <v>42</v>
      </c>
      <c r="F4" s="110" t="s">
        <v>63</v>
      </c>
      <c r="G4" s="93" t="s">
        <v>1</v>
      </c>
      <c r="H4" s="93" t="s">
        <v>0</v>
      </c>
    </row>
    <row r="5" spans="1:8" x14ac:dyDescent="0.2">
      <c r="A5" s="111" t="s">
        <v>3</v>
      </c>
      <c r="B5" s="112">
        <v>3</v>
      </c>
      <c r="C5" s="113">
        <v>5</v>
      </c>
      <c r="D5" s="113">
        <v>3</v>
      </c>
      <c r="E5" s="113">
        <v>3</v>
      </c>
      <c r="F5" s="113">
        <v>4</v>
      </c>
      <c r="G5" s="114">
        <v>0</v>
      </c>
      <c r="H5" s="114">
        <v>0.2321</v>
      </c>
    </row>
    <row r="6" spans="1:8" x14ac:dyDescent="0.2">
      <c r="A6" s="115" t="s">
        <v>3</v>
      </c>
      <c r="B6" s="113">
        <v>3</v>
      </c>
      <c r="C6" s="113">
        <v>5</v>
      </c>
      <c r="D6" s="113">
        <v>4</v>
      </c>
      <c r="E6" s="113">
        <v>4</v>
      </c>
      <c r="F6" s="113">
        <v>5</v>
      </c>
      <c r="G6" s="116">
        <v>0</v>
      </c>
      <c r="H6" s="116">
        <v>8.7051999999999996</v>
      </c>
    </row>
    <row r="7" spans="1:8" s="1" customFormat="1" x14ac:dyDescent="0.2">
      <c r="A7" s="115" t="s">
        <v>3</v>
      </c>
      <c r="B7" s="113"/>
      <c r="C7" s="113"/>
      <c r="D7" s="113"/>
      <c r="E7" s="113"/>
      <c r="F7" s="113"/>
      <c r="G7" s="116">
        <v>0</v>
      </c>
      <c r="H7" s="116">
        <v>0</v>
      </c>
    </row>
    <row r="8" spans="1:8" s="1" customFormat="1" x14ac:dyDescent="0.2">
      <c r="A8" s="115" t="s">
        <v>3</v>
      </c>
      <c r="B8" s="113"/>
      <c r="C8" s="113"/>
      <c r="D8" s="113"/>
      <c r="E8" s="113"/>
      <c r="F8" s="113"/>
      <c r="G8" s="116">
        <v>0</v>
      </c>
      <c r="H8" s="116">
        <v>0</v>
      </c>
    </row>
    <row r="9" spans="1:8" s="1" customFormat="1" x14ac:dyDescent="0.2">
      <c r="A9" s="115" t="s">
        <v>3</v>
      </c>
      <c r="B9" s="113"/>
      <c r="C9" s="113"/>
      <c r="D9" s="113"/>
      <c r="E9" s="113"/>
      <c r="F9" s="113"/>
      <c r="G9" s="116">
        <v>0</v>
      </c>
      <c r="H9" s="116">
        <v>0</v>
      </c>
    </row>
    <row r="10" spans="1:8" s="3" customFormat="1" x14ac:dyDescent="0.2">
      <c r="A10" s="13" t="s">
        <v>4</v>
      </c>
      <c r="B10" s="14"/>
      <c r="C10" s="14"/>
      <c r="D10" s="14"/>
      <c r="E10" s="14"/>
      <c r="F10" s="14"/>
      <c r="G10" s="117">
        <f>SUM(G5:G9)</f>
        <v>0</v>
      </c>
      <c r="H10" s="117">
        <f>ROUND(SUM(H5:H9),2)</f>
        <v>8.94</v>
      </c>
    </row>
    <row r="11" spans="1:8" s="3" customFormat="1" x14ac:dyDescent="0.2">
      <c r="A11" s="36"/>
      <c r="B11" s="37"/>
      <c r="C11" s="37"/>
      <c r="D11" s="37"/>
      <c r="E11" s="37"/>
      <c r="F11" s="37"/>
      <c r="G11" s="38"/>
      <c r="H11" s="39"/>
    </row>
    <row r="13" spans="1:8" x14ac:dyDescent="0.2">
      <c r="A13" s="8" t="s">
        <v>17</v>
      </c>
    </row>
    <row r="14" spans="1:8" s="1" customFormat="1" x14ac:dyDescent="0.2">
      <c r="A14" t="s">
        <v>18</v>
      </c>
    </row>
    <row r="15" spans="1:8" s="1" customFormat="1" x14ac:dyDescent="0.2">
      <c r="A15" s="8"/>
    </row>
    <row r="16" spans="1:8" x14ac:dyDescent="0.2">
      <c r="A16" s="33" t="s">
        <v>15</v>
      </c>
    </row>
    <row r="17" spans="1:1" x14ac:dyDescent="0.2">
      <c r="A17" s="101" t="s">
        <v>13</v>
      </c>
    </row>
    <row r="18" spans="1:1" s="1" customFormat="1" x14ac:dyDescent="0.2"/>
    <row r="19" spans="1:1" x14ac:dyDescent="0.2">
      <c r="A19" s="33" t="s">
        <v>14</v>
      </c>
    </row>
    <row r="20" spans="1:1" x14ac:dyDescent="0.2">
      <c r="A20" s="101" t="s">
        <v>13</v>
      </c>
    </row>
    <row r="21" spans="1:1" s="1" customFormat="1" x14ac:dyDescent="0.2">
      <c r="A21" s="101" t="s">
        <v>61</v>
      </c>
    </row>
    <row r="23" spans="1:1" x14ac:dyDescent="0.2">
      <c r="A23" t="s">
        <v>19</v>
      </c>
    </row>
    <row r="24" spans="1:1" x14ac:dyDescent="0.2">
      <c r="A24" t="s">
        <v>20</v>
      </c>
    </row>
    <row r="25" spans="1:1" x14ac:dyDescent="0.2">
      <c r="A25" t="s">
        <v>21</v>
      </c>
    </row>
    <row r="26" spans="1:1" x14ac:dyDescent="0.2">
      <c r="A26" t="s">
        <v>22</v>
      </c>
    </row>
    <row r="27" spans="1:1" x14ac:dyDescent="0.2">
      <c r="A27" t="s">
        <v>23</v>
      </c>
    </row>
    <row r="29" spans="1:1" x14ac:dyDescent="0.2">
      <c r="A29" t="s">
        <v>24</v>
      </c>
    </row>
  </sheetData>
  <hyperlinks>
    <hyperlink ref="A20" r:id="rId1"/>
    <hyperlink ref="A17" r:id="rId2"/>
  </hyperlinks>
  <pageMargins left="0.7" right="0.7" top="0.78740157499999996" bottom="0.78740157499999996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Normal="100" workbookViewId="0"/>
  </sheetViews>
  <sheetFormatPr baseColWidth="10" defaultColWidth="16.7109375" defaultRowHeight="12.75" x14ac:dyDescent="0.2"/>
  <cols>
    <col min="1" max="1" width="54.7109375" customWidth="1"/>
    <col min="2" max="3" width="9.7109375" style="4" customWidth="1"/>
    <col min="4" max="4" width="12.7109375" style="41" customWidth="1"/>
    <col min="5" max="7" width="12.7109375" style="4" customWidth="1"/>
    <col min="8" max="8" width="12.7109375" style="41" customWidth="1"/>
    <col min="9" max="11" width="12.7109375" style="4" customWidth="1"/>
    <col min="12" max="12" width="12.7109375" style="41" customWidth="1"/>
    <col min="13" max="15" width="12.7109375" style="4" customWidth="1"/>
  </cols>
  <sheetData>
    <row r="1" spans="1:15" s="6" customFormat="1" ht="15.75" x14ac:dyDescent="0.25">
      <c r="A1" s="102" t="s">
        <v>64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15" s="6" customFormat="1" x14ac:dyDescent="0.2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</row>
    <row r="3" spans="1:15" s="6" customFormat="1" x14ac:dyDescent="0.2"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</row>
    <row r="4" spans="1:15" s="128" customFormat="1" ht="15.75" x14ac:dyDescent="0.2">
      <c r="A4" s="119" t="s">
        <v>44</v>
      </c>
      <c r="B4" s="120" t="s">
        <v>54</v>
      </c>
      <c r="C4" s="120" t="s">
        <v>54</v>
      </c>
      <c r="D4" s="121" t="s">
        <v>49</v>
      </c>
      <c r="E4" s="122"/>
      <c r="F4" s="122"/>
      <c r="G4" s="122"/>
      <c r="H4" s="123" t="s">
        <v>50</v>
      </c>
      <c r="I4" s="124"/>
      <c r="J4" s="124"/>
      <c r="K4" s="124"/>
      <c r="L4" s="125" t="s">
        <v>51</v>
      </c>
      <c r="M4" s="126"/>
      <c r="N4" s="126"/>
      <c r="O4" s="127"/>
    </row>
    <row r="5" spans="1:15" s="135" customFormat="1" ht="76.5" x14ac:dyDescent="0.2">
      <c r="A5" s="129"/>
      <c r="B5" s="130" t="s">
        <v>1</v>
      </c>
      <c r="C5" s="130" t="s">
        <v>0</v>
      </c>
      <c r="D5" s="94" t="s">
        <v>56</v>
      </c>
      <c r="E5" s="132" t="s">
        <v>40</v>
      </c>
      <c r="F5" s="131" t="s">
        <v>66</v>
      </c>
      <c r="G5" s="131" t="s">
        <v>74</v>
      </c>
      <c r="H5" s="55" t="s">
        <v>57</v>
      </c>
      <c r="I5" s="133" t="s">
        <v>45</v>
      </c>
      <c r="J5" s="133" t="s">
        <v>72</v>
      </c>
      <c r="K5" s="133" t="s">
        <v>47</v>
      </c>
      <c r="L5" s="57" t="s">
        <v>75</v>
      </c>
      <c r="M5" s="134" t="s">
        <v>48</v>
      </c>
      <c r="N5" s="134" t="s">
        <v>73</v>
      </c>
      <c r="O5" s="134" t="s">
        <v>47</v>
      </c>
    </row>
    <row r="6" spans="1:15" s="6" customFormat="1" x14ac:dyDescent="0.2">
      <c r="A6" s="136" t="s">
        <v>26</v>
      </c>
      <c r="B6" s="18"/>
      <c r="C6" s="18">
        <v>0.02</v>
      </c>
      <c r="D6" s="43"/>
      <c r="E6" s="11">
        <v>5</v>
      </c>
      <c r="F6" s="11">
        <v>3</v>
      </c>
      <c r="G6" s="11">
        <v>3</v>
      </c>
      <c r="H6" s="42"/>
      <c r="I6" s="30">
        <v>0</v>
      </c>
      <c r="J6" s="30">
        <v>0</v>
      </c>
      <c r="K6" s="30">
        <v>0</v>
      </c>
      <c r="L6" s="40">
        <f>D6-H6</f>
        <v>0</v>
      </c>
      <c r="M6" s="29">
        <f>E6-I6</f>
        <v>5</v>
      </c>
      <c r="N6" s="29">
        <f t="shared" ref="N6:N14" si="0">F6-J6</f>
        <v>3</v>
      </c>
      <c r="O6" s="29">
        <f t="shared" ref="O6:O14" si="1">G6-K6</f>
        <v>3</v>
      </c>
    </row>
    <row r="7" spans="1:15" s="6" customFormat="1" x14ac:dyDescent="0.2">
      <c r="A7" s="136" t="s">
        <v>26</v>
      </c>
      <c r="B7" s="18"/>
      <c r="C7" s="18">
        <v>1.41</v>
      </c>
      <c r="D7" s="43"/>
      <c r="E7" s="11">
        <v>5</v>
      </c>
      <c r="F7" s="11">
        <v>4</v>
      </c>
      <c r="G7" s="11">
        <v>4</v>
      </c>
      <c r="H7" s="42"/>
      <c r="I7" s="30">
        <v>0</v>
      </c>
      <c r="J7" s="30">
        <v>0</v>
      </c>
      <c r="K7" s="30">
        <v>0</v>
      </c>
      <c r="L7" s="40">
        <f t="shared" ref="L7:L14" si="2">D7-H7</f>
        <v>0</v>
      </c>
      <c r="M7" s="29">
        <f t="shared" ref="M7:M14" si="3">E7-I7</f>
        <v>5</v>
      </c>
      <c r="N7" s="29">
        <f t="shared" si="0"/>
        <v>4</v>
      </c>
      <c r="O7" s="29">
        <f t="shared" si="1"/>
        <v>4</v>
      </c>
    </row>
    <row r="8" spans="1:15" s="6" customFormat="1" x14ac:dyDescent="0.2">
      <c r="A8" s="136" t="s">
        <v>27</v>
      </c>
      <c r="B8" s="18"/>
      <c r="C8" s="18">
        <v>0.06</v>
      </c>
      <c r="D8" s="43"/>
      <c r="E8" s="11">
        <v>5</v>
      </c>
      <c r="F8" s="11">
        <v>3</v>
      </c>
      <c r="G8" s="11">
        <v>3</v>
      </c>
      <c r="H8" s="42"/>
      <c r="I8" s="30">
        <v>0</v>
      </c>
      <c r="J8" s="30">
        <v>0</v>
      </c>
      <c r="K8" s="30">
        <v>0</v>
      </c>
      <c r="L8" s="40">
        <f t="shared" si="2"/>
        <v>0</v>
      </c>
      <c r="M8" s="29">
        <f t="shared" si="3"/>
        <v>5</v>
      </c>
      <c r="N8" s="29">
        <f t="shared" si="0"/>
        <v>3</v>
      </c>
      <c r="O8" s="29">
        <f t="shared" si="1"/>
        <v>3</v>
      </c>
    </row>
    <row r="9" spans="1:15" s="6" customFormat="1" x14ac:dyDescent="0.2">
      <c r="A9" s="136" t="s">
        <v>27</v>
      </c>
      <c r="B9" s="18"/>
      <c r="C9" s="18">
        <v>2.44</v>
      </c>
      <c r="D9" s="43"/>
      <c r="E9" s="11">
        <v>5</v>
      </c>
      <c r="F9" s="11">
        <v>4</v>
      </c>
      <c r="G9" s="11">
        <v>4</v>
      </c>
      <c r="H9" s="42"/>
      <c r="I9" s="30">
        <v>0</v>
      </c>
      <c r="J9" s="30">
        <v>0</v>
      </c>
      <c r="K9" s="30">
        <v>0</v>
      </c>
      <c r="L9" s="40">
        <f t="shared" si="2"/>
        <v>0</v>
      </c>
      <c r="M9" s="29">
        <f t="shared" si="3"/>
        <v>5</v>
      </c>
      <c r="N9" s="29">
        <f t="shared" si="0"/>
        <v>4</v>
      </c>
      <c r="O9" s="29">
        <f t="shared" si="1"/>
        <v>4</v>
      </c>
    </row>
    <row r="10" spans="1:15" s="6" customFormat="1" x14ac:dyDescent="0.2">
      <c r="A10" s="136" t="s">
        <v>28</v>
      </c>
      <c r="B10" s="18"/>
      <c r="C10" s="18">
        <v>0.03</v>
      </c>
      <c r="D10" s="43"/>
      <c r="E10" s="11">
        <v>5</v>
      </c>
      <c r="F10" s="11">
        <v>3</v>
      </c>
      <c r="G10" s="11">
        <v>3</v>
      </c>
      <c r="H10" s="42"/>
      <c r="I10" s="30">
        <v>0</v>
      </c>
      <c r="J10" s="30">
        <v>0</v>
      </c>
      <c r="K10" s="30">
        <v>0</v>
      </c>
      <c r="L10" s="40">
        <f t="shared" si="2"/>
        <v>0</v>
      </c>
      <c r="M10" s="29">
        <f t="shared" si="3"/>
        <v>5</v>
      </c>
      <c r="N10" s="29">
        <f t="shared" si="0"/>
        <v>3</v>
      </c>
      <c r="O10" s="29">
        <f t="shared" si="1"/>
        <v>3</v>
      </c>
    </row>
    <row r="11" spans="1:15" s="6" customFormat="1" x14ac:dyDescent="0.2">
      <c r="A11" s="136" t="s">
        <v>28</v>
      </c>
      <c r="B11" s="18"/>
      <c r="C11" s="18">
        <v>0.15</v>
      </c>
      <c r="D11" s="43"/>
      <c r="E11" s="11">
        <v>5</v>
      </c>
      <c r="F11" s="11">
        <v>4</v>
      </c>
      <c r="G11" s="11">
        <v>4</v>
      </c>
      <c r="H11" s="42"/>
      <c r="I11" s="30">
        <v>0</v>
      </c>
      <c r="J11" s="30">
        <v>0</v>
      </c>
      <c r="K11" s="30">
        <v>0</v>
      </c>
      <c r="L11" s="40">
        <f t="shared" si="2"/>
        <v>0</v>
      </c>
      <c r="M11" s="29">
        <f t="shared" si="3"/>
        <v>5</v>
      </c>
      <c r="N11" s="29">
        <f t="shared" si="0"/>
        <v>4</v>
      </c>
      <c r="O11" s="29">
        <f t="shared" si="1"/>
        <v>4</v>
      </c>
    </row>
    <row r="12" spans="1:15" s="6" customFormat="1" x14ac:dyDescent="0.2">
      <c r="A12" s="136" t="s">
        <v>29</v>
      </c>
      <c r="B12" s="18"/>
      <c r="C12" s="18">
        <v>0.24</v>
      </c>
      <c r="D12" s="43"/>
      <c r="E12" s="11">
        <v>5</v>
      </c>
      <c r="F12" s="11">
        <v>4</v>
      </c>
      <c r="G12" s="11">
        <v>4</v>
      </c>
      <c r="H12" s="42"/>
      <c r="I12" s="30">
        <f>E12-3</f>
        <v>2</v>
      </c>
      <c r="J12" s="30">
        <f t="shared" ref="J12:K12" si="4">F12-3</f>
        <v>1</v>
      </c>
      <c r="K12" s="30">
        <f t="shared" si="4"/>
        <v>1</v>
      </c>
      <c r="L12" s="40">
        <f t="shared" si="2"/>
        <v>0</v>
      </c>
      <c r="M12" s="29">
        <f t="shared" si="3"/>
        <v>3</v>
      </c>
      <c r="N12" s="29">
        <f t="shared" si="0"/>
        <v>3</v>
      </c>
      <c r="O12" s="29">
        <f t="shared" si="1"/>
        <v>3</v>
      </c>
    </row>
    <row r="13" spans="1:15" s="6" customFormat="1" x14ac:dyDescent="0.2">
      <c r="A13" s="31" t="s">
        <v>37</v>
      </c>
      <c r="B13" s="18"/>
      <c r="C13" s="18">
        <v>0.06</v>
      </c>
      <c r="D13" s="43"/>
      <c r="E13" s="11">
        <v>5</v>
      </c>
      <c r="F13" s="11">
        <v>3</v>
      </c>
      <c r="G13" s="11">
        <v>3</v>
      </c>
      <c r="H13" s="42"/>
      <c r="I13" s="30">
        <f>E13-(E13*0.25)</f>
        <v>3.75</v>
      </c>
      <c r="J13" s="30">
        <f t="shared" ref="J13:K13" si="5">F13-(F13*0.25)</f>
        <v>2.25</v>
      </c>
      <c r="K13" s="30">
        <f t="shared" si="5"/>
        <v>2.25</v>
      </c>
      <c r="L13" s="40">
        <f t="shared" si="2"/>
        <v>0</v>
      </c>
      <c r="M13" s="29">
        <f t="shared" si="3"/>
        <v>1.25</v>
      </c>
      <c r="N13" s="29">
        <f t="shared" si="0"/>
        <v>0.75</v>
      </c>
      <c r="O13" s="29">
        <f t="shared" si="1"/>
        <v>0.75</v>
      </c>
    </row>
    <row r="14" spans="1:15" s="6" customFormat="1" x14ac:dyDescent="0.2">
      <c r="A14" s="31" t="s">
        <v>37</v>
      </c>
      <c r="B14" s="18"/>
      <c r="C14" s="18">
        <v>2.23</v>
      </c>
      <c r="D14" s="43"/>
      <c r="E14" s="11">
        <v>5</v>
      </c>
      <c r="F14" s="11">
        <v>4</v>
      </c>
      <c r="G14" s="11">
        <v>4</v>
      </c>
      <c r="H14" s="42"/>
      <c r="I14" s="30">
        <f>E14-(E14*0.25)</f>
        <v>3.75</v>
      </c>
      <c r="J14" s="30">
        <f t="shared" ref="J14" si="6">F14-(F14*0.25)</f>
        <v>3</v>
      </c>
      <c r="K14" s="30">
        <f t="shared" ref="K14" si="7">G14-(G14*0.25)</f>
        <v>3</v>
      </c>
      <c r="L14" s="40">
        <f t="shared" si="2"/>
        <v>0</v>
      </c>
      <c r="M14" s="29">
        <f t="shared" si="3"/>
        <v>1.25</v>
      </c>
      <c r="N14" s="29">
        <f t="shared" si="0"/>
        <v>1</v>
      </c>
      <c r="O14" s="29">
        <f t="shared" si="1"/>
        <v>1</v>
      </c>
    </row>
    <row r="15" spans="1:15" s="6" customFormat="1" x14ac:dyDescent="0.2">
      <c r="B15" s="137">
        <f>SUM(B6:B14)</f>
        <v>0</v>
      </c>
      <c r="C15" s="137">
        <f>ROUND(SUM(C6:C14),2)</f>
        <v>6.64</v>
      </c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</row>
    <row r="16" spans="1:15" s="6" customFormat="1" x14ac:dyDescent="0.2">
      <c r="B16" s="137"/>
      <c r="C16" s="137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</row>
    <row r="17" spans="1:15" s="6" customFormat="1" x14ac:dyDescent="0.2">
      <c r="A17" s="8" t="s">
        <v>17</v>
      </c>
      <c r="B17" s="137"/>
      <c r="C17" s="137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</row>
    <row r="18" spans="1:15" s="6" customFormat="1" x14ac:dyDescent="0.2">
      <c r="A18" s="6" t="s">
        <v>16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</row>
    <row r="19" spans="1:15" s="6" customFormat="1" x14ac:dyDescent="0.2">
      <c r="A19" s="101" t="s">
        <v>65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</row>
    <row r="20" spans="1:15" s="6" customFormat="1" x14ac:dyDescent="0.2"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</row>
    <row r="21" spans="1:15" s="6" customFormat="1" x14ac:dyDescent="0.2">
      <c r="A21" s="7" t="s">
        <v>25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</row>
    <row r="22" spans="1:15" s="6" customFormat="1" x14ac:dyDescent="0.2">
      <c r="A22" s="7" t="s">
        <v>38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</row>
  </sheetData>
  <hyperlinks>
    <hyperlink ref="A19" r:id="rId1"/>
  </hyperlinks>
  <pageMargins left="0.2" right="0.19" top="0.78740157480314965" bottom="0.78740157480314965" header="0.31496062992125984" footer="0.31496062992125984"/>
  <pageSetup paperSize="9" scale="64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zoomScaleNormal="100" workbookViewId="0"/>
  </sheetViews>
  <sheetFormatPr baseColWidth="10" defaultColWidth="16.7109375" defaultRowHeight="12.75" x14ac:dyDescent="0.2"/>
  <cols>
    <col min="1" max="1" width="52.5703125" style="51" customWidth="1"/>
    <col min="2" max="2" width="34.140625" style="51" customWidth="1"/>
    <col min="3" max="3" width="8.28515625" style="51" customWidth="1"/>
    <col min="4" max="4" width="12.7109375" style="48" customWidth="1"/>
    <col min="5" max="7" width="12.7109375" style="52" customWidth="1"/>
    <col min="8" max="8" width="12.7109375" style="50" customWidth="1"/>
    <col min="9" max="11" width="12.7109375" style="52" customWidth="1"/>
    <col min="12" max="15" width="12.7109375" style="50" customWidth="1"/>
    <col min="16" max="16384" width="16.7109375" style="51"/>
  </cols>
  <sheetData>
    <row r="1" spans="1:15" ht="15.75" x14ac:dyDescent="0.25">
      <c r="A1" s="102" t="s">
        <v>68</v>
      </c>
    </row>
    <row r="3" spans="1:15" ht="31.5" x14ac:dyDescent="0.2">
      <c r="A3" s="86" t="s">
        <v>53</v>
      </c>
      <c r="B3" s="58" t="s">
        <v>11</v>
      </c>
      <c r="C3" s="70" t="s">
        <v>54</v>
      </c>
      <c r="D3" s="61" t="s">
        <v>58</v>
      </c>
      <c r="E3" s="59"/>
      <c r="F3" s="59"/>
      <c r="G3" s="70"/>
      <c r="H3" s="143" t="s">
        <v>79</v>
      </c>
      <c r="I3" s="144"/>
      <c r="J3" s="144"/>
      <c r="K3" s="145"/>
      <c r="L3" s="80" t="s">
        <v>52</v>
      </c>
      <c r="M3" s="60"/>
      <c r="N3" s="60"/>
      <c r="O3" s="95"/>
    </row>
    <row r="4" spans="1:15" s="1" customFormat="1" ht="76.5" x14ac:dyDescent="0.2">
      <c r="A4" s="88"/>
      <c r="B4" s="87"/>
      <c r="C4" s="63" t="s">
        <v>0</v>
      </c>
      <c r="D4" s="100" t="s">
        <v>59</v>
      </c>
      <c r="E4" s="56" t="s">
        <v>48</v>
      </c>
      <c r="F4" s="56" t="s">
        <v>73</v>
      </c>
      <c r="G4" s="71" t="s">
        <v>76</v>
      </c>
      <c r="H4" s="66" t="s">
        <v>77</v>
      </c>
      <c r="I4" s="15" t="s">
        <v>48</v>
      </c>
      <c r="J4" s="15" t="s">
        <v>78</v>
      </c>
      <c r="K4" s="76" t="s">
        <v>76</v>
      </c>
      <c r="L4" s="81" t="s">
        <v>59</v>
      </c>
      <c r="M4" s="96" t="s">
        <v>48</v>
      </c>
      <c r="N4" s="96" t="s">
        <v>78</v>
      </c>
      <c r="O4" s="97" t="s">
        <v>76</v>
      </c>
    </row>
    <row r="5" spans="1:15" s="1" customFormat="1" ht="25.5" x14ac:dyDescent="0.2">
      <c r="A5" s="16" t="str">
        <f>boden_prognose!A6</f>
        <v>Verkehrsflächen</v>
      </c>
      <c r="B5" s="17" t="s">
        <v>34</v>
      </c>
      <c r="C5" s="64">
        <f>boden_prognose!C6</f>
        <v>0.02</v>
      </c>
      <c r="D5" s="62">
        <f>boden_prognose!L6</f>
        <v>0</v>
      </c>
      <c r="E5" s="28">
        <f>boden_prognose!M6</f>
        <v>5</v>
      </c>
      <c r="F5" s="28">
        <f>boden_prognose!N6</f>
        <v>3</v>
      </c>
      <c r="G5" s="72">
        <f>boden_prognose!O6</f>
        <v>3</v>
      </c>
      <c r="H5" s="67">
        <f>D5</f>
        <v>0</v>
      </c>
      <c r="I5" s="20">
        <f>E5</f>
        <v>5</v>
      </c>
      <c r="J5" s="20">
        <f>F5-0.5</f>
        <v>2.5</v>
      </c>
      <c r="K5" s="77">
        <f t="shared" ref="J5:K11" si="0">G5</f>
        <v>3</v>
      </c>
      <c r="L5" s="82">
        <f t="shared" ref="L5:L13" si="1">ROUND((C5*H5),2)</f>
        <v>0</v>
      </c>
      <c r="M5" s="19">
        <f t="shared" ref="M5:M13" si="2">ROUND((C5*I5),2)</f>
        <v>0.1</v>
      </c>
      <c r="N5" s="19">
        <f t="shared" ref="N5:N13" si="3">ROUND((C5*J5),2)</f>
        <v>0.05</v>
      </c>
      <c r="O5" s="98">
        <f t="shared" ref="O5:O13" si="4">ROUND((C5*K5),2)</f>
        <v>0.06</v>
      </c>
    </row>
    <row r="6" spans="1:15" s="1" customFormat="1" ht="25.5" x14ac:dyDescent="0.2">
      <c r="A6" s="16" t="str">
        <f>boden_prognose!A7</f>
        <v>Verkehrsflächen</v>
      </c>
      <c r="B6" s="17" t="s">
        <v>34</v>
      </c>
      <c r="C6" s="64">
        <f>boden_prognose!C7</f>
        <v>1.41</v>
      </c>
      <c r="D6" s="62">
        <f>boden_prognose!L7</f>
        <v>0</v>
      </c>
      <c r="E6" s="28">
        <f>boden_prognose!M7</f>
        <v>5</v>
      </c>
      <c r="F6" s="28">
        <f>boden_prognose!N7</f>
        <v>4</v>
      </c>
      <c r="G6" s="72">
        <f>boden_prognose!O7</f>
        <v>4</v>
      </c>
      <c r="H6" s="67">
        <f t="shared" ref="H6:H13" si="5">D6</f>
        <v>0</v>
      </c>
      <c r="I6" s="20">
        <f>E6</f>
        <v>5</v>
      </c>
      <c r="J6" s="20">
        <f>F6-0.5</f>
        <v>3.5</v>
      </c>
      <c r="K6" s="77">
        <f t="shared" si="0"/>
        <v>4</v>
      </c>
      <c r="L6" s="82">
        <f t="shared" si="1"/>
        <v>0</v>
      </c>
      <c r="M6" s="19">
        <f t="shared" si="2"/>
        <v>7.05</v>
      </c>
      <c r="N6" s="19">
        <f t="shared" si="3"/>
        <v>4.9400000000000004</v>
      </c>
      <c r="O6" s="98">
        <f t="shared" si="4"/>
        <v>5.64</v>
      </c>
    </row>
    <row r="7" spans="1:15" s="1" customFormat="1" ht="51" x14ac:dyDescent="0.2">
      <c r="A7" s="16" t="str">
        <f>boden_prognose!A8</f>
        <v>Bauflächen (Hauptanlagen)</v>
      </c>
      <c r="B7" s="18" t="s">
        <v>33</v>
      </c>
      <c r="C7" s="64">
        <f>boden_prognose!C8</f>
        <v>0.06</v>
      </c>
      <c r="D7" s="62">
        <f>boden_prognose!L8</f>
        <v>0</v>
      </c>
      <c r="E7" s="28">
        <f>boden_prognose!M8</f>
        <v>5</v>
      </c>
      <c r="F7" s="28">
        <f>boden_prognose!N8</f>
        <v>3</v>
      </c>
      <c r="G7" s="72">
        <f>boden_prognose!O8</f>
        <v>3</v>
      </c>
      <c r="H7" s="67">
        <f t="shared" si="5"/>
        <v>0</v>
      </c>
      <c r="I7" s="20">
        <f>E7-0.4</f>
        <v>4.5999999999999996</v>
      </c>
      <c r="J7" s="20">
        <f>F7-0.2</f>
        <v>2.8</v>
      </c>
      <c r="K7" s="77">
        <f t="shared" si="0"/>
        <v>3</v>
      </c>
      <c r="L7" s="82">
        <f t="shared" si="1"/>
        <v>0</v>
      </c>
      <c r="M7" s="19">
        <f t="shared" si="2"/>
        <v>0.28000000000000003</v>
      </c>
      <c r="N7" s="19">
        <f t="shared" si="3"/>
        <v>0.17</v>
      </c>
      <c r="O7" s="98">
        <f t="shared" si="4"/>
        <v>0.18</v>
      </c>
    </row>
    <row r="8" spans="1:15" s="1" customFormat="1" ht="51" x14ac:dyDescent="0.2">
      <c r="A8" s="16" t="str">
        <f>boden_prognose!A9</f>
        <v>Bauflächen (Hauptanlagen)</v>
      </c>
      <c r="B8" s="18" t="s">
        <v>33</v>
      </c>
      <c r="C8" s="64">
        <f>boden_prognose!C9</f>
        <v>2.44</v>
      </c>
      <c r="D8" s="62">
        <f>boden_prognose!L9</f>
        <v>0</v>
      </c>
      <c r="E8" s="28">
        <f>boden_prognose!M9</f>
        <v>5</v>
      </c>
      <c r="F8" s="28">
        <f>boden_prognose!N9</f>
        <v>4</v>
      </c>
      <c r="G8" s="72">
        <f>boden_prognose!O9</f>
        <v>4</v>
      </c>
      <c r="H8" s="67">
        <f t="shared" si="5"/>
        <v>0</v>
      </c>
      <c r="I8" s="20">
        <f>E8-0.4</f>
        <v>4.5999999999999996</v>
      </c>
      <c r="J8" s="20">
        <f>F8-0.2</f>
        <v>3.8</v>
      </c>
      <c r="K8" s="77">
        <f t="shared" si="0"/>
        <v>4</v>
      </c>
      <c r="L8" s="82">
        <f t="shared" si="1"/>
        <v>0</v>
      </c>
      <c r="M8" s="19">
        <f t="shared" si="2"/>
        <v>11.22</v>
      </c>
      <c r="N8" s="19">
        <f t="shared" si="3"/>
        <v>9.27</v>
      </c>
      <c r="O8" s="98">
        <f t="shared" si="4"/>
        <v>9.76</v>
      </c>
    </row>
    <row r="9" spans="1:15" s="1" customFormat="1" ht="25.5" x14ac:dyDescent="0.2">
      <c r="A9" s="16" t="str">
        <f>boden_prognose!A10</f>
        <v>Bauflächen (Nebenanlagen)</v>
      </c>
      <c r="B9" s="17" t="s">
        <v>34</v>
      </c>
      <c r="C9" s="64">
        <f>boden_prognose!C10</f>
        <v>0.03</v>
      </c>
      <c r="D9" s="62">
        <f>boden_prognose!L10</f>
        <v>0</v>
      </c>
      <c r="E9" s="28">
        <f>boden_prognose!M10</f>
        <v>5</v>
      </c>
      <c r="F9" s="28">
        <f>boden_prognose!N10</f>
        <v>3</v>
      </c>
      <c r="G9" s="72">
        <f>boden_prognose!O10</f>
        <v>3</v>
      </c>
      <c r="H9" s="67">
        <f t="shared" si="5"/>
        <v>0</v>
      </c>
      <c r="I9" s="20">
        <f t="shared" ref="I9:I11" si="6">E9</f>
        <v>5</v>
      </c>
      <c r="J9" s="20">
        <f>F9-0.5</f>
        <v>2.5</v>
      </c>
      <c r="K9" s="77">
        <f t="shared" si="0"/>
        <v>3</v>
      </c>
      <c r="L9" s="82">
        <f t="shared" si="1"/>
        <v>0</v>
      </c>
      <c r="M9" s="19">
        <f t="shared" si="2"/>
        <v>0.15</v>
      </c>
      <c r="N9" s="19">
        <f t="shared" si="3"/>
        <v>0.08</v>
      </c>
      <c r="O9" s="98">
        <f t="shared" si="4"/>
        <v>0.09</v>
      </c>
    </row>
    <row r="10" spans="1:15" s="1" customFormat="1" ht="25.5" x14ac:dyDescent="0.2">
      <c r="A10" s="16" t="str">
        <f>boden_prognose!A11</f>
        <v>Bauflächen (Nebenanlagen)</v>
      </c>
      <c r="B10" s="17" t="s">
        <v>34</v>
      </c>
      <c r="C10" s="64">
        <f>boden_prognose!C11</f>
        <v>0.15</v>
      </c>
      <c r="D10" s="62">
        <f>boden_prognose!L11</f>
        <v>0</v>
      </c>
      <c r="E10" s="28">
        <f>boden_prognose!M11</f>
        <v>5</v>
      </c>
      <c r="F10" s="28">
        <f>boden_prognose!N11</f>
        <v>4</v>
      </c>
      <c r="G10" s="72">
        <f>boden_prognose!O11</f>
        <v>4</v>
      </c>
      <c r="H10" s="67">
        <f t="shared" si="5"/>
        <v>0</v>
      </c>
      <c r="I10" s="20">
        <f t="shared" si="6"/>
        <v>5</v>
      </c>
      <c r="J10" s="20">
        <f>F10-0.5</f>
        <v>3.5</v>
      </c>
      <c r="K10" s="77">
        <f t="shared" si="0"/>
        <v>4</v>
      </c>
      <c r="L10" s="82">
        <f t="shared" si="1"/>
        <v>0</v>
      </c>
      <c r="M10" s="19">
        <f t="shared" si="2"/>
        <v>0.75</v>
      </c>
      <c r="N10" s="19">
        <f t="shared" si="3"/>
        <v>0.53</v>
      </c>
      <c r="O10" s="98">
        <f t="shared" si="4"/>
        <v>0.6</v>
      </c>
    </row>
    <row r="11" spans="1:15" s="6" customFormat="1" x14ac:dyDescent="0.2">
      <c r="A11" s="16" t="str">
        <f>boden_prognose!A12</f>
        <v>Entwässerungsgräben</v>
      </c>
      <c r="B11" s="18" t="s">
        <v>30</v>
      </c>
      <c r="C11" s="64">
        <f>boden_prognose!C12</f>
        <v>0.24</v>
      </c>
      <c r="D11" s="62">
        <f>boden_prognose!L12</f>
        <v>0</v>
      </c>
      <c r="E11" s="28">
        <f>boden_prognose!M12</f>
        <v>3</v>
      </c>
      <c r="F11" s="28">
        <f>boden_prognose!N12</f>
        <v>3</v>
      </c>
      <c r="G11" s="72">
        <f>boden_prognose!O12</f>
        <v>3</v>
      </c>
      <c r="H11" s="67">
        <f t="shared" si="5"/>
        <v>0</v>
      </c>
      <c r="I11" s="20">
        <f t="shared" si="6"/>
        <v>3</v>
      </c>
      <c r="J11" s="20">
        <f t="shared" si="0"/>
        <v>3</v>
      </c>
      <c r="K11" s="77">
        <f t="shared" si="0"/>
        <v>3</v>
      </c>
      <c r="L11" s="82">
        <f t="shared" si="1"/>
        <v>0</v>
      </c>
      <c r="M11" s="19">
        <f t="shared" si="2"/>
        <v>0.72</v>
      </c>
      <c r="N11" s="19">
        <f t="shared" si="3"/>
        <v>0.72</v>
      </c>
      <c r="O11" s="98">
        <f t="shared" si="4"/>
        <v>0.72</v>
      </c>
    </row>
    <row r="12" spans="1:15" s="6" customFormat="1" ht="25.5" x14ac:dyDescent="0.2">
      <c r="A12" s="16" t="str">
        <f>boden_prognose!A13</f>
        <v>bauzeitliche Beanspruchung bisher nicht versiegelter Flächen**</v>
      </c>
      <c r="B12" s="18" t="s">
        <v>35</v>
      </c>
      <c r="C12" s="64">
        <f>boden_prognose!C13</f>
        <v>0.06</v>
      </c>
      <c r="D12" s="62">
        <f>boden_prognose!L13</f>
        <v>0</v>
      </c>
      <c r="E12" s="28">
        <f>boden_prognose!M13</f>
        <v>1.25</v>
      </c>
      <c r="F12" s="28">
        <f>boden_prognose!N13</f>
        <v>0.75</v>
      </c>
      <c r="G12" s="72">
        <f>boden_prognose!O13</f>
        <v>0.75</v>
      </c>
      <c r="H12" s="67">
        <f t="shared" si="5"/>
        <v>0</v>
      </c>
      <c r="I12" s="20">
        <f>E12-(boden_prognose!E13*0.15)</f>
        <v>0.5</v>
      </c>
      <c r="J12" s="20">
        <f>F12-(boden_prognose!F13*0.15)</f>
        <v>0.30000000000000004</v>
      </c>
      <c r="K12" s="77">
        <f>G12-(boden_prognose!G13*0.15)</f>
        <v>0.30000000000000004</v>
      </c>
      <c r="L12" s="82">
        <f t="shared" si="1"/>
        <v>0</v>
      </c>
      <c r="M12" s="19">
        <f t="shared" si="2"/>
        <v>0.03</v>
      </c>
      <c r="N12" s="19">
        <f t="shared" si="3"/>
        <v>0.02</v>
      </c>
      <c r="O12" s="98">
        <f t="shared" si="4"/>
        <v>0.02</v>
      </c>
    </row>
    <row r="13" spans="1:15" s="6" customFormat="1" ht="25.5" x14ac:dyDescent="0.2">
      <c r="A13" s="16" t="str">
        <f>boden_prognose!A14</f>
        <v>bauzeitliche Beanspruchung bisher nicht versiegelter Flächen**</v>
      </c>
      <c r="B13" s="18" t="s">
        <v>35</v>
      </c>
      <c r="C13" s="64">
        <f>boden_prognose!C14</f>
        <v>2.23</v>
      </c>
      <c r="D13" s="62">
        <f>boden_prognose!L14</f>
        <v>0</v>
      </c>
      <c r="E13" s="45">
        <f>boden_prognose!M14</f>
        <v>1.25</v>
      </c>
      <c r="F13" s="45">
        <f>boden_prognose!N14</f>
        <v>1</v>
      </c>
      <c r="G13" s="73">
        <f>boden_prognose!O14</f>
        <v>1</v>
      </c>
      <c r="H13" s="67">
        <f t="shared" si="5"/>
        <v>0</v>
      </c>
      <c r="I13" s="20">
        <f>E13-(boden_prognose!E14*0.15)</f>
        <v>0.5</v>
      </c>
      <c r="J13" s="20">
        <f>F13-(boden_prognose!F14*0.15)</f>
        <v>0.4</v>
      </c>
      <c r="K13" s="77">
        <f>G13-(boden_prognose!G14*0.15)</f>
        <v>0.4</v>
      </c>
      <c r="L13" s="82">
        <f t="shared" si="1"/>
        <v>0</v>
      </c>
      <c r="M13" s="19">
        <f t="shared" si="2"/>
        <v>1.1200000000000001</v>
      </c>
      <c r="N13" s="19">
        <f t="shared" si="3"/>
        <v>0.89</v>
      </c>
      <c r="O13" s="98">
        <f t="shared" si="4"/>
        <v>0.89</v>
      </c>
    </row>
    <row r="14" spans="1:15" s="7" customFormat="1" ht="12.75" customHeight="1" x14ac:dyDescent="0.2">
      <c r="A14" s="22" t="s">
        <v>12</v>
      </c>
      <c r="B14" s="23"/>
      <c r="C14" s="65"/>
      <c r="D14" s="84"/>
      <c r="E14" s="24"/>
      <c r="F14" s="24"/>
      <c r="G14" s="74"/>
      <c r="H14" s="68"/>
      <c r="I14" s="26"/>
      <c r="J14" s="26"/>
      <c r="K14" s="78"/>
      <c r="L14" s="83">
        <f>ROUND(SUM(L5:L13),2)</f>
        <v>0</v>
      </c>
      <c r="M14" s="21">
        <f>ROUND(SUM(M5:M13),2)</f>
        <v>21.42</v>
      </c>
      <c r="N14" s="21">
        <f>ROUND(SUM(N5:N13),2)</f>
        <v>16.670000000000002</v>
      </c>
      <c r="O14" s="99">
        <f>ROUND(SUM(O5:O13),2)</f>
        <v>17.96</v>
      </c>
    </row>
    <row r="15" spans="1:15" s="6" customFormat="1" ht="12.75" customHeight="1" x14ac:dyDescent="0.2">
      <c r="A15" s="22" t="s">
        <v>10</v>
      </c>
      <c r="B15" s="23"/>
      <c r="C15" s="65"/>
      <c r="D15" s="85"/>
      <c r="E15" s="25"/>
      <c r="F15" s="25"/>
      <c r="G15" s="75"/>
      <c r="H15" s="69"/>
      <c r="I15" s="27"/>
      <c r="J15" s="27"/>
      <c r="K15" s="79"/>
      <c r="L15" s="140">
        <f>ROUND(SUM(L14:O14),2)</f>
        <v>56.05</v>
      </c>
      <c r="M15" s="141"/>
      <c r="N15" s="141"/>
      <c r="O15" s="142"/>
    </row>
    <row r="16" spans="1:15" s="47" customFormat="1" x14ac:dyDescent="0.2">
      <c r="A16" s="8"/>
      <c r="D16" s="48"/>
      <c r="E16" s="49"/>
      <c r="F16" s="49"/>
      <c r="G16" s="49"/>
      <c r="H16" s="50"/>
      <c r="I16" s="49"/>
      <c r="J16" s="49"/>
      <c r="K16" s="49"/>
      <c r="L16" s="50"/>
      <c r="M16" s="50"/>
      <c r="N16" s="50"/>
      <c r="O16" s="50"/>
    </row>
    <row r="17" spans="1:15" s="47" customFormat="1" x14ac:dyDescent="0.2">
      <c r="A17" s="8" t="s">
        <v>17</v>
      </c>
      <c r="D17" s="48"/>
      <c r="E17" s="49"/>
      <c r="F17" s="49"/>
      <c r="G17" s="49"/>
      <c r="H17" s="50"/>
      <c r="I17" s="49"/>
      <c r="J17" s="49"/>
      <c r="K17" s="49"/>
      <c r="L17" s="50"/>
      <c r="M17" s="50"/>
      <c r="N17" s="50"/>
      <c r="O17" s="50"/>
    </row>
    <row r="18" spans="1:15" x14ac:dyDescent="0.2">
      <c r="A18" s="138" t="s">
        <v>67</v>
      </c>
    </row>
    <row r="20" spans="1:15" x14ac:dyDescent="0.2">
      <c r="A20" s="2" t="s">
        <v>25</v>
      </c>
    </row>
  </sheetData>
  <mergeCells count="2">
    <mergeCell ref="L15:O15"/>
    <mergeCell ref="H3:K3"/>
  </mergeCells>
  <hyperlinks>
    <hyperlink ref="A18" r:id="rId1"/>
  </hyperlinks>
  <pageMargins left="0.19685039370078741" right="0.23622047244094491" top="0.78740157480314965" bottom="0.78740157480314965" header="0.31496062992125984" footer="0.31496062992125984"/>
  <pageSetup paperSize="9" scale="5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/>
  </sheetViews>
  <sheetFormatPr baseColWidth="10" defaultRowHeight="12.75" x14ac:dyDescent="0.2"/>
  <cols>
    <col min="1" max="1" width="54.7109375" bestFit="1" customWidth="1"/>
    <col min="2" max="2" width="8.140625" customWidth="1"/>
    <col min="3" max="3" width="15.85546875" style="44" customWidth="1"/>
    <col min="4" max="7" width="15.85546875" customWidth="1"/>
  </cols>
  <sheetData>
    <row r="1" spans="1:7" s="1" customFormat="1" ht="15.75" x14ac:dyDescent="0.25">
      <c r="A1" s="102" t="s">
        <v>70</v>
      </c>
      <c r="B1" s="6"/>
      <c r="C1" s="6"/>
      <c r="D1" s="6"/>
      <c r="E1" s="6"/>
      <c r="F1" s="6"/>
    </row>
    <row r="2" spans="1:7" s="1" customFormat="1" x14ac:dyDescent="0.2">
      <c r="A2" s="6"/>
      <c r="B2" s="6"/>
      <c r="C2" s="6"/>
      <c r="D2" s="6"/>
      <c r="E2" s="6"/>
      <c r="F2" s="6"/>
    </row>
    <row r="3" spans="1:7" s="1" customFormat="1" ht="15.75" x14ac:dyDescent="0.25">
      <c r="A3" s="92" t="s">
        <v>5</v>
      </c>
      <c r="B3" s="139" t="s">
        <v>54</v>
      </c>
      <c r="C3" s="121" t="s">
        <v>71</v>
      </c>
      <c r="D3" s="122"/>
      <c r="E3" s="122"/>
      <c r="F3" s="122"/>
      <c r="G3" s="90"/>
    </row>
    <row r="4" spans="1:7" ht="51" x14ac:dyDescent="0.2">
      <c r="A4" s="89"/>
      <c r="B4" s="89" t="s">
        <v>0</v>
      </c>
      <c r="C4" s="94" t="s">
        <v>60</v>
      </c>
      <c r="D4" s="54" t="s">
        <v>48</v>
      </c>
      <c r="E4" s="54" t="s">
        <v>55</v>
      </c>
      <c r="F4" s="91" t="s">
        <v>46</v>
      </c>
      <c r="G4" s="10" t="s">
        <v>8</v>
      </c>
    </row>
    <row r="5" spans="1:7" ht="54" customHeight="1" x14ac:dyDescent="0.2">
      <c r="A5" s="5" t="s">
        <v>36</v>
      </c>
      <c r="B5" s="5">
        <v>1.45</v>
      </c>
      <c r="C5" s="43">
        <v>0</v>
      </c>
      <c r="D5" s="11">
        <v>5</v>
      </c>
      <c r="E5" s="11">
        <v>4</v>
      </c>
      <c r="F5" s="11">
        <v>4</v>
      </c>
      <c r="G5" s="11">
        <f>B5*D5+B5*E5+B5*F5</f>
        <v>18.850000000000001</v>
      </c>
    </row>
    <row r="6" spans="1:7" x14ac:dyDescent="0.2">
      <c r="A6" s="5" t="s">
        <v>32</v>
      </c>
      <c r="B6" s="5">
        <v>8.8000000000000007</v>
      </c>
      <c r="C6" s="43">
        <v>0</v>
      </c>
      <c r="D6" s="11">
        <v>1</v>
      </c>
      <c r="E6" s="11">
        <v>1</v>
      </c>
      <c r="F6" s="11">
        <v>1</v>
      </c>
      <c r="G6" s="11">
        <f>B6*D6+B6*E6+B6*F6</f>
        <v>26.400000000000002</v>
      </c>
    </row>
    <row r="7" spans="1:7" s="1" customFormat="1" ht="25.5" x14ac:dyDescent="0.2">
      <c r="A7" s="5" t="s">
        <v>31</v>
      </c>
      <c r="B7" s="5">
        <v>3.6</v>
      </c>
      <c r="C7" s="43">
        <v>0</v>
      </c>
      <c r="D7" s="11">
        <v>1</v>
      </c>
      <c r="E7" s="11">
        <v>1</v>
      </c>
      <c r="F7" s="11">
        <v>1</v>
      </c>
      <c r="G7" s="11">
        <f>B7*D7+B7*E7+B7*F7</f>
        <v>10.8</v>
      </c>
    </row>
    <row r="8" spans="1:7" x14ac:dyDescent="0.2">
      <c r="A8" s="9" t="s">
        <v>9</v>
      </c>
      <c r="B8" s="146"/>
      <c r="C8" s="149"/>
      <c r="D8" s="150"/>
      <c r="E8" s="150"/>
      <c r="F8" s="151"/>
      <c r="G8" s="10">
        <f>ROUND(SUM(G5:G7),2)</f>
        <v>56.05</v>
      </c>
    </row>
    <row r="9" spans="1:7" x14ac:dyDescent="0.2">
      <c r="A9" s="9" t="s">
        <v>10</v>
      </c>
      <c r="B9" s="147"/>
      <c r="C9" s="152"/>
      <c r="D9" s="153"/>
      <c r="E9" s="153"/>
      <c r="F9" s="154"/>
      <c r="G9" s="32">
        <f>boden_kompensationsbedarf!L15</f>
        <v>56.05</v>
      </c>
    </row>
    <row r="10" spans="1:7" x14ac:dyDescent="0.2">
      <c r="A10" s="12" t="s">
        <v>6</v>
      </c>
      <c r="B10" s="148"/>
      <c r="C10" s="155"/>
      <c r="D10" s="156"/>
      <c r="E10" s="156"/>
      <c r="F10" s="157"/>
      <c r="G10" s="46">
        <f>G8-G9</f>
        <v>0</v>
      </c>
    </row>
    <row r="11" spans="1:7" x14ac:dyDescent="0.2">
      <c r="A11" s="13" t="s">
        <v>7</v>
      </c>
      <c r="B11" s="14">
        <f>ROUND(SUM(B5:B10),2)</f>
        <v>13.85</v>
      </c>
      <c r="C11" s="158"/>
      <c r="D11" s="159"/>
      <c r="E11" s="159"/>
      <c r="F11" s="159"/>
      <c r="G11" s="160"/>
    </row>
    <row r="12" spans="1:7" s="1" customFormat="1" x14ac:dyDescent="0.2">
      <c r="A12" s="8"/>
      <c r="B12" s="34"/>
      <c r="C12" s="53"/>
      <c r="D12" s="35"/>
      <c r="E12" s="35"/>
      <c r="F12" s="35"/>
      <c r="G12" s="35"/>
    </row>
    <row r="13" spans="1:7" s="1" customFormat="1" x14ac:dyDescent="0.2">
      <c r="A13" s="8"/>
      <c r="B13" s="34"/>
      <c r="C13" s="53"/>
      <c r="D13" s="35"/>
      <c r="E13" s="35"/>
      <c r="F13" s="35"/>
      <c r="G13" s="35"/>
    </row>
    <row r="14" spans="1:7" x14ac:dyDescent="0.2">
      <c r="A14" s="8" t="s">
        <v>17</v>
      </c>
    </row>
    <row r="15" spans="1:7" x14ac:dyDescent="0.2">
      <c r="A15" s="101" t="s">
        <v>69</v>
      </c>
    </row>
    <row r="17" spans="1:1" x14ac:dyDescent="0.2">
      <c r="A17" s="2" t="s">
        <v>25</v>
      </c>
    </row>
  </sheetData>
  <mergeCells count="3">
    <mergeCell ref="B8:B10"/>
    <mergeCell ref="C8:F10"/>
    <mergeCell ref="C11:G11"/>
  </mergeCells>
  <conditionalFormatting sqref="G10">
    <cfRule type="cellIs" dxfId="1" priority="1" operator="greaterThanOrEqual">
      <formula>0</formula>
    </cfRule>
    <cfRule type="cellIs" dxfId="0" priority="2" operator="lessThan">
      <formula>0</formula>
    </cfRule>
  </conditionalFormatting>
  <hyperlinks>
    <hyperlink ref="A15" r:id="rId1"/>
  </hyperlinks>
  <pageMargins left="0.7" right="0.7" top="0.78740157499999996" bottom="0.78740157499999996" header="0.3" footer="0.3"/>
  <pageSetup paperSize="9" scale="81" orientation="landscape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bfd5l_m242_ist-zustand</vt:lpstr>
      <vt:lpstr>boden_prognose</vt:lpstr>
      <vt:lpstr>boden_kompensationsbedarf</vt:lpstr>
      <vt:lpstr>boden_ausgleich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Ricarda</dc:creator>
  <cp:lastModifiedBy>thomas</cp:lastModifiedBy>
  <cp:lastPrinted>2018-03-07T12:25:00Z</cp:lastPrinted>
  <dcterms:created xsi:type="dcterms:W3CDTF">2013-03-21T12:36:39Z</dcterms:created>
  <dcterms:modified xsi:type="dcterms:W3CDTF">2018-03-08T15:24:04Z</dcterms:modified>
</cp:coreProperties>
</file>