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ordesj\Desktop\"/>
    </mc:Choice>
  </mc:AlternateContent>
  <bookViews>
    <workbookView xWindow="0" yWindow="0" windowWidth="23040" windowHeight="9192"/>
  </bookViews>
  <sheets>
    <sheet name="Information" sheetId="1" r:id="rId1"/>
    <sheet name="Flow_conditions" sheetId="7" r:id="rId2"/>
    <sheet name="Dust" sheetId="2" r:id="rId3"/>
    <sheet name="Gas" sheetId="8" r:id="rId4"/>
    <sheet name="Analysis" sheetId="6" r:id="rId5"/>
    <sheet name="DE-EN" sheetId="9" state="hidden" r:id="rId6"/>
    <sheet name="ges" sheetId="4" state="hidden" r:id="rId7"/>
    <sheet name="info" sheetId="5" state="hidden" r:id="rId8"/>
  </sheets>
  <definedNames>
    <definedName name="_xlnm.Print_Area" localSheetId="4">Analysis!$A$1:$H$33</definedName>
    <definedName name="_xlnm.Print_Area" localSheetId="2">Dust!$A$1:$M$23</definedName>
    <definedName name="_xlnm.Print_Area" localSheetId="1">Flow_conditions!$A$1:$I$12</definedName>
    <definedName name="_xlnm.Print_Area" localSheetId="3">Gas!$A$1:$M$23</definedName>
    <definedName name="_xlnm.Print_Area" localSheetId="0">Information!$A$1:$D$39</definedName>
  </definedNames>
  <calcPr calcId="162913"/>
</workbook>
</file>

<file path=xl/calcChain.xml><?xml version="1.0" encoding="utf-8"?>
<calcChain xmlns="http://schemas.openxmlformats.org/spreadsheetml/2006/main">
  <c r="E1" i="1" l="1"/>
  <c r="J119" i="4"/>
  <c r="AA1" i="8" l="1"/>
  <c r="E5" i="1"/>
  <c r="A31" i="1"/>
  <c r="A10" i="1"/>
  <c r="A28" i="1"/>
  <c r="A9" i="1"/>
  <c r="A22" i="1"/>
  <c r="A8" i="1"/>
  <c r="A3" i="1"/>
  <c r="A18" i="1"/>
  <c r="A24" i="1"/>
  <c r="A23" i="1"/>
  <c r="A7" i="1"/>
  <c r="A14" i="1"/>
  <c r="A35" i="1" s="1"/>
  <c r="A11" i="1"/>
  <c r="A1" i="1"/>
  <c r="B4" i="1"/>
  <c r="N1" i="2"/>
  <c r="I1" i="6"/>
  <c r="J1" i="7"/>
  <c r="U6" i="2"/>
  <c r="T6" i="2"/>
  <c r="S6" i="2"/>
  <c r="R6" i="2"/>
  <c r="V6" i="2"/>
  <c r="B37" i="5"/>
  <c r="C31" i="5"/>
  <c r="C32" i="5"/>
  <c r="C33" i="5"/>
  <c r="C34" i="5"/>
  <c r="C35" i="5"/>
  <c r="C36" i="5"/>
  <c r="C30" i="5"/>
  <c r="A30" i="5"/>
  <c r="J30" i="6"/>
  <c r="J26" i="6"/>
  <c r="M29" i="6"/>
  <c r="J28" i="6"/>
  <c r="J27" i="6"/>
  <c r="M33" i="6"/>
  <c r="J29" i="6"/>
  <c r="M27" i="6"/>
  <c r="M28" i="6"/>
  <c r="J32" i="6"/>
  <c r="M32" i="6"/>
  <c r="C6" i="5"/>
  <c r="J33" i="6"/>
  <c r="J31" i="6"/>
  <c r="E4" i="6" l="1"/>
  <c r="E8" i="6"/>
  <c r="I3" i="7"/>
  <c r="A3" i="7"/>
  <c r="F4" i="7"/>
  <c r="D3" i="7"/>
  <c r="A11" i="7"/>
  <c r="H3" i="7"/>
  <c r="A2" i="7"/>
  <c r="H4" i="7"/>
  <c r="E3" i="7"/>
  <c r="C3" i="7"/>
  <c r="B3" i="7"/>
  <c r="G3" i="7"/>
  <c r="F3" i="7"/>
  <c r="E4" i="7"/>
  <c r="F9" i="7"/>
  <c r="P26" i="6"/>
  <c r="A19" i="6"/>
  <c r="Z2" i="6"/>
  <c r="E9" i="6" s="1"/>
  <c r="T5" i="6"/>
  <c r="P2" i="6"/>
  <c r="E6" i="6" s="1"/>
  <c r="R6" i="6"/>
  <c r="E26" i="6"/>
  <c r="R7" i="6"/>
  <c r="E7" i="6"/>
  <c r="Z5" i="6"/>
  <c r="Z4" i="6"/>
  <c r="N2" i="6"/>
  <c r="E5" i="6" s="1"/>
  <c r="E32" i="6"/>
  <c r="B39" i="5" s="1"/>
  <c r="A17" i="6"/>
  <c r="X5" i="6"/>
  <c r="T4" i="6"/>
  <c r="N3" i="6"/>
  <c r="E3" i="6"/>
  <c r="A15" i="6"/>
  <c r="N5" i="6"/>
  <c r="T31" i="6"/>
  <c r="V7" i="6"/>
  <c r="N6" i="6"/>
  <c r="A26" i="6"/>
  <c r="R4" i="6"/>
  <c r="E25" i="6"/>
  <c r="V4" i="6"/>
  <c r="P5" i="6"/>
  <c r="A23" i="6"/>
  <c r="P4" i="6"/>
  <c r="E31" i="6"/>
  <c r="A16" i="6"/>
  <c r="X4" i="6"/>
  <c r="R5" i="6"/>
  <c r="N4" i="6"/>
  <c r="A3" i="6"/>
  <c r="A25" i="6" s="1"/>
  <c r="F26" i="6"/>
  <c r="X2" i="6"/>
  <c r="A21" i="6" s="1"/>
  <c r="E33" i="6" s="1"/>
  <c r="B40" i="5" s="1"/>
  <c r="A1" i="6"/>
  <c r="E10" i="6"/>
  <c r="T30" i="6"/>
  <c r="V6" i="6"/>
  <c r="N7" i="6"/>
  <c r="R26" i="6"/>
  <c r="N8" i="6"/>
  <c r="P27" i="6"/>
  <c r="V2" i="6"/>
  <c r="A20" i="6" s="1"/>
  <c r="D3" i="2"/>
  <c r="D3" i="8" s="1"/>
  <c r="L3" i="2"/>
  <c r="A11" i="6" s="1"/>
  <c r="C3" i="2"/>
  <c r="C3" i="8" s="1"/>
  <c r="I3" i="2"/>
  <c r="A8" i="6" s="1"/>
  <c r="H3" i="2"/>
  <c r="A7" i="6" s="1"/>
  <c r="E3" i="2"/>
  <c r="A4" i="6" s="1"/>
  <c r="A20" i="2"/>
  <c r="A20" i="8" s="1"/>
  <c r="A1" i="2"/>
  <c r="J3" i="2"/>
  <c r="A9" i="6" s="1"/>
  <c r="E3" i="8"/>
  <c r="J3" i="8"/>
  <c r="A32" i="6" s="1"/>
  <c r="I3" i="8"/>
  <c r="A31" i="6" s="1"/>
  <c r="A1" i="8"/>
  <c r="K3" i="8"/>
  <c r="G3" i="8"/>
  <c r="A29" i="6" s="1"/>
  <c r="A1" i="7"/>
  <c r="W6" i="2"/>
  <c r="F40" i="5"/>
  <c r="F39" i="5"/>
  <c r="F38" i="5"/>
  <c r="F37" i="5"/>
  <c r="D32" i="5"/>
  <c r="D33" i="5"/>
  <c r="D34" i="5"/>
  <c r="D35" i="5"/>
  <c r="D36" i="5"/>
  <c r="D31" i="5"/>
  <c r="D30" i="5"/>
  <c r="K119" i="4"/>
  <c r="E29" i="6" l="1"/>
  <c r="B38" i="5" s="1"/>
  <c r="N25" i="6"/>
  <c r="F5" i="6"/>
  <c r="B3" i="8"/>
  <c r="B3" i="2"/>
  <c r="R27" i="6"/>
  <c r="N29" i="6"/>
  <c r="P28" i="6"/>
  <c r="A3" i="8"/>
  <c r="A3" i="2"/>
  <c r="H8" i="6"/>
  <c r="H4" i="6"/>
  <c r="H26" i="6"/>
  <c r="E19" i="6"/>
  <c r="G15" i="6"/>
  <c r="H31" i="6"/>
  <c r="F20" i="2"/>
  <c r="F20" i="8"/>
  <c r="N30" i="6"/>
  <c r="R28" i="6"/>
  <c r="P29" i="6"/>
  <c r="P6" i="6"/>
  <c r="R8" i="6"/>
  <c r="Z7" i="6"/>
  <c r="V28" i="6"/>
  <c r="X8" i="6"/>
  <c r="A22" i="8"/>
  <c r="A22" i="2"/>
  <c r="A2" i="8"/>
  <c r="A2" i="2"/>
  <c r="A2" i="6"/>
  <c r="X6" i="2"/>
  <c r="F27" i="6" l="1"/>
  <c r="P25" i="6"/>
  <c r="Y6" i="2"/>
  <c r="Z6" i="2"/>
  <c r="K27" i="6"/>
  <c r="L27" i="6" l="1"/>
  <c r="R25" i="6"/>
  <c r="T25" i="6" s="1"/>
  <c r="F28" i="6"/>
  <c r="B6" i="8"/>
  <c r="B6" i="2"/>
  <c r="E208" i="4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195" i="4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182" i="4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70" i="4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69" i="4"/>
  <c r="E156" i="4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43" i="4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31" i="4"/>
  <c r="E132" i="4"/>
  <c r="E133" i="4" s="1"/>
  <c r="E134" i="4" s="1"/>
  <c r="E135" i="4" s="1"/>
  <c r="E136" i="4" s="1"/>
  <c r="E137" i="4" s="1"/>
  <c r="E138" i="4" s="1"/>
  <c r="E139" i="4" s="1"/>
  <c r="E140" i="4" s="1"/>
  <c r="E141" i="4" s="1"/>
  <c r="E130" i="4"/>
  <c r="C219" i="4"/>
  <c r="C218" i="4"/>
  <c r="C217" i="4"/>
  <c r="C216" i="4"/>
  <c r="C215" i="4"/>
  <c r="C214" i="4"/>
  <c r="C213" i="4"/>
  <c r="C212" i="4"/>
  <c r="C211" i="4"/>
  <c r="C210" i="4"/>
  <c r="O209" i="4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C209" i="4"/>
  <c r="O208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O195" i="4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C195" i="4"/>
  <c r="C194" i="4"/>
  <c r="C193" i="4"/>
  <c r="C192" i="4"/>
  <c r="C191" i="4"/>
  <c r="P190" i="4"/>
  <c r="P203" i="4" s="1"/>
  <c r="P216" i="4" s="1"/>
  <c r="C190" i="4"/>
  <c r="C189" i="4"/>
  <c r="C188" i="4"/>
  <c r="C187" i="4"/>
  <c r="C186" i="4"/>
  <c r="C185" i="4"/>
  <c r="C184" i="4"/>
  <c r="O183" i="4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C183" i="4"/>
  <c r="O182" i="4"/>
  <c r="C182" i="4"/>
  <c r="C181" i="4"/>
  <c r="C180" i="4"/>
  <c r="C179" i="4"/>
  <c r="C178" i="4"/>
  <c r="C177" i="4"/>
  <c r="C176" i="4"/>
  <c r="C175" i="4"/>
  <c r="C174" i="4"/>
  <c r="C173" i="4"/>
  <c r="C172" i="4"/>
  <c r="O171" i="4"/>
  <c r="O172" i="4" s="1"/>
  <c r="O173" i="4" s="1"/>
  <c r="O174" i="4" s="1"/>
  <c r="O175" i="4" s="1"/>
  <c r="O176" i="4" s="1"/>
  <c r="O177" i="4" s="1"/>
  <c r="O178" i="4" s="1"/>
  <c r="O179" i="4" s="1"/>
  <c r="O180" i="4" s="1"/>
  <c r="C171" i="4"/>
  <c r="C170" i="4"/>
  <c r="O169" i="4"/>
  <c r="O170" i="4" s="1"/>
  <c r="C169" i="4"/>
  <c r="C168" i="4"/>
  <c r="C167" i="4"/>
  <c r="C166" i="4"/>
  <c r="C165" i="4"/>
  <c r="C164" i="4"/>
  <c r="C163" i="4"/>
  <c r="C162" i="4"/>
  <c r="C161" i="4"/>
  <c r="C160" i="4"/>
  <c r="C159" i="4"/>
  <c r="P158" i="4"/>
  <c r="P171" i="4" s="1"/>
  <c r="P184" i="4" s="1"/>
  <c r="P197" i="4" s="1"/>
  <c r="P210" i="4" s="1"/>
  <c r="C158" i="4"/>
  <c r="O157" i="4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C157" i="4"/>
  <c r="O156" i="4"/>
  <c r="C156" i="4"/>
  <c r="C155" i="4"/>
  <c r="P154" i="4"/>
  <c r="P167" i="4" s="1"/>
  <c r="P180" i="4" s="1"/>
  <c r="P193" i="4" s="1"/>
  <c r="P206" i="4" s="1"/>
  <c r="P219" i="4" s="1"/>
  <c r="C154" i="4"/>
  <c r="P153" i="4"/>
  <c r="P166" i="4" s="1"/>
  <c r="P179" i="4" s="1"/>
  <c r="P192" i="4" s="1"/>
  <c r="P205" i="4" s="1"/>
  <c r="P218" i="4" s="1"/>
  <c r="C153" i="4"/>
  <c r="P152" i="4"/>
  <c r="P165" i="4" s="1"/>
  <c r="P178" i="4" s="1"/>
  <c r="P191" i="4" s="1"/>
  <c r="P204" i="4" s="1"/>
  <c r="P217" i="4" s="1"/>
  <c r="C152" i="4"/>
  <c r="P151" i="4"/>
  <c r="P164" i="4" s="1"/>
  <c r="P177" i="4" s="1"/>
  <c r="C151" i="4"/>
  <c r="P150" i="4"/>
  <c r="P163" i="4" s="1"/>
  <c r="P176" i="4" s="1"/>
  <c r="P189" i="4" s="1"/>
  <c r="P202" i="4" s="1"/>
  <c r="P215" i="4" s="1"/>
  <c r="C150" i="4"/>
  <c r="P149" i="4"/>
  <c r="P162" i="4" s="1"/>
  <c r="P175" i="4" s="1"/>
  <c r="P188" i="4" s="1"/>
  <c r="P201" i="4" s="1"/>
  <c r="P214" i="4" s="1"/>
  <c r="C149" i="4"/>
  <c r="P148" i="4"/>
  <c r="P161" i="4" s="1"/>
  <c r="P174" i="4" s="1"/>
  <c r="P187" i="4" s="1"/>
  <c r="P200" i="4" s="1"/>
  <c r="P213" i="4" s="1"/>
  <c r="C148" i="4"/>
  <c r="P147" i="4"/>
  <c r="P160" i="4" s="1"/>
  <c r="P173" i="4" s="1"/>
  <c r="P186" i="4" s="1"/>
  <c r="P199" i="4" s="1"/>
  <c r="P212" i="4" s="1"/>
  <c r="C147" i="4"/>
  <c r="P146" i="4"/>
  <c r="P159" i="4" s="1"/>
  <c r="P172" i="4" s="1"/>
  <c r="P185" i="4" s="1"/>
  <c r="P198" i="4" s="1"/>
  <c r="P211" i="4" s="1"/>
  <c r="C146" i="4"/>
  <c r="P145" i="4"/>
  <c r="C145" i="4"/>
  <c r="P144" i="4"/>
  <c r="P157" i="4" s="1"/>
  <c r="P170" i="4" s="1"/>
  <c r="P183" i="4" s="1"/>
  <c r="P196" i="4" s="1"/>
  <c r="P209" i="4" s="1"/>
  <c r="C144" i="4"/>
  <c r="P143" i="4"/>
  <c r="P156" i="4" s="1"/>
  <c r="P169" i="4" s="1"/>
  <c r="P182" i="4" s="1"/>
  <c r="P195" i="4" s="1"/>
  <c r="P208" i="4" s="1"/>
  <c r="O143" i="4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C143" i="4"/>
  <c r="P142" i="4"/>
  <c r="P155" i="4" s="1"/>
  <c r="P168" i="4" s="1"/>
  <c r="P181" i="4" s="1"/>
  <c r="P194" i="4" s="1"/>
  <c r="P207" i="4" s="1"/>
  <c r="C142" i="4"/>
  <c r="C141" i="4"/>
  <c r="C140" i="4"/>
  <c r="C139" i="4"/>
  <c r="C138" i="4"/>
  <c r="C137" i="4"/>
  <c r="C136" i="4"/>
  <c r="C135" i="4"/>
  <c r="C134" i="4"/>
  <c r="C133" i="4"/>
  <c r="O132" i="4"/>
  <c r="O133" i="4" s="1"/>
  <c r="O134" i="4" s="1"/>
  <c r="O135" i="4" s="1"/>
  <c r="O136" i="4" s="1"/>
  <c r="O137" i="4" s="1"/>
  <c r="O138" i="4" s="1"/>
  <c r="O139" i="4" s="1"/>
  <c r="O140" i="4" s="1"/>
  <c r="O141" i="4" s="1"/>
  <c r="C132" i="4"/>
  <c r="O131" i="4"/>
  <c r="C131" i="4"/>
  <c r="O130" i="4"/>
  <c r="N130" i="4"/>
  <c r="N131" i="4" s="1"/>
  <c r="N132" i="4" s="1"/>
  <c r="C130" i="4"/>
  <c r="C129" i="4"/>
  <c r="N120" i="4"/>
  <c r="N121" i="4" s="1"/>
  <c r="N122" i="4" s="1"/>
  <c r="N123" i="4" s="1"/>
  <c r="N124" i="4" s="1"/>
  <c r="N125" i="4" s="1"/>
  <c r="N126" i="4" s="1"/>
  <c r="N127" i="4" s="1"/>
  <c r="N128" i="4" s="1"/>
  <c r="N3" i="4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T9" i="8"/>
  <c r="U9" i="8"/>
  <c r="V9" i="8"/>
  <c r="T6" i="8"/>
  <c r="S6" i="8"/>
  <c r="Z18" i="8"/>
  <c r="Y18" i="8"/>
  <c r="X18" i="8"/>
  <c r="W18" i="8"/>
  <c r="V18" i="8"/>
  <c r="U18" i="8"/>
  <c r="T18" i="8"/>
  <c r="S18" i="8"/>
  <c r="R18" i="8"/>
  <c r="Z17" i="8"/>
  <c r="Y17" i="8"/>
  <c r="X17" i="8"/>
  <c r="W17" i="8"/>
  <c r="V17" i="8"/>
  <c r="U17" i="8"/>
  <c r="T17" i="8"/>
  <c r="S17" i="8"/>
  <c r="R17" i="8"/>
  <c r="Z16" i="8"/>
  <c r="Y16" i="8"/>
  <c r="X16" i="8"/>
  <c r="W16" i="8"/>
  <c r="V16" i="8"/>
  <c r="U16" i="8"/>
  <c r="T16" i="8"/>
  <c r="S16" i="8"/>
  <c r="R16" i="8"/>
  <c r="Z15" i="8"/>
  <c r="Y15" i="8"/>
  <c r="X15" i="8"/>
  <c r="W15" i="8"/>
  <c r="V15" i="8"/>
  <c r="U15" i="8"/>
  <c r="T15" i="8"/>
  <c r="S15" i="8"/>
  <c r="R15" i="8"/>
  <c r="Z14" i="8"/>
  <c r="Y14" i="8"/>
  <c r="X14" i="8"/>
  <c r="W14" i="8"/>
  <c r="V14" i="8"/>
  <c r="U14" i="8"/>
  <c r="T14" i="8"/>
  <c r="S14" i="8"/>
  <c r="R14" i="8"/>
  <c r="Z13" i="8"/>
  <c r="Y13" i="8"/>
  <c r="X13" i="8"/>
  <c r="W13" i="8"/>
  <c r="V13" i="8"/>
  <c r="U13" i="8"/>
  <c r="T13" i="8"/>
  <c r="S13" i="8"/>
  <c r="R13" i="8"/>
  <c r="Z12" i="8"/>
  <c r="Y12" i="8"/>
  <c r="X12" i="8"/>
  <c r="W12" i="8"/>
  <c r="V12" i="8"/>
  <c r="U12" i="8"/>
  <c r="T12" i="8"/>
  <c r="S12" i="8"/>
  <c r="R12" i="8"/>
  <c r="Z11" i="8"/>
  <c r="Y11" i="8"/>
  <c r="X11" i="8"/>
  <c r="W11" i="8"/>
  <c r="V11" i="8"/>
  <c r="U11" i="8"/>
  <c r="T11" i="8"/>
  <c r="S11" i="8"/>
  <c r="R11" i="8"/>
  <c r="Z10" i="8"/>
  <c r="Y10" i="8"/>
  <c r="R10" i="8"/>
  <c r="B10" i="8"/>
  <c r="Z9" i="8"/>
  <c r="Y9" i="8"/>
  <c r="S9" i="8"/>
  <c r="R9" i="8"/>
  <c r="B9" i="8"/>
  <c r="Z8" i="8"/>
  <c r="Y8" i="8"/>
  <c r="R8" i="8"/>
  <c r="Z7" i="8"/>
  <c r="Y7" i="8"/>
  <c r="R7" i="8"/>
  <c r="B7" i="8"/>
  <c r="B8" i="8" s="1"/>
  <c r="Z6" i="8"/>
  <c r="Y6" i="8"/>
  <c r="R6" i="8"/>
  <c r="Z3" i="8"/>
  <c r="Y3" i="8"/>
  <c r="X3" i="8"/>
  <c r="W3" i="8"/>
  <c r="V3" i="8"/>
  <c r="U3" i="8"/>
  <c r="T3" i="8"/>
  <c r="S3" i="8"/>
  <c r="R3" i="8"/>
  <c r="B2" i="8"/>
  <c r="B7" i="7"/>
  <c r="B9" i="2"/>
  <c r="B10" i="2"/>
  <c r="D4" i="1"/>
  <c r="K28" i="6"/>
  <c r="E37" i="5" l="1"/>
  <c r="L28" i="6"/>
  <c r="D37" i="5" s="1"/>
  <c r="F32" i="6"/>
  <c r="V25" i="6"/>
  <c r="F33" i="6" s="1"/>
  <c r="F29" i="6"/>
  <c r="B7" i="2"/>
  <c r="B8" i="2" s="1"/>
  <c r="A37" i="1" s="1"/>
  <c r="N133" i="4"/>
  <c r="X9" i="8"/>
  <c r="T8" i="8"/>
  <c r="S8" i="8"/>
  <c r="T7" i="8"/>
  <c r="T10" i="8"/>
  <c r="V8" i="8"/>
  <c r="S10" i="8"/>
  <c r="U8" i="8"/>
  <c r="S7" i="8"/>
  <c r="W9" i="8"/>
  <c r="V6" i="8"/>
  <c r="U6" i="8"/>
  <c r="Z3" i="6"/>
  <c r="F9" i="6" s="1"/>
  <c r="X3" i="6"/>
  <c r="B21" i="6" s="1"/>
  <c r="V3" i="6"/>
  <c r="B20" i="6" s="1"/>
  <c r="T3" i="6"/>
  <c r="E17" i="6" s="1"/>
  <c r="R3" i="6"/>
  <c r="E16" i="6" s="1"/>
  <c r="P3" i="6"/>
  <c r="F6" i="6" s="1"/>
  <c r="K33" i="6"/>
  <c r="K29" i="6"/>
  <c r="K32" i="6"/>
  <c r="E39" i="5" l="1"/>
  <c r="L32" i="6"/>
  <c r="D39" i="5" s="1"/>
  <c r="L29" i="6"/>
  <c r="D38" i="5" s="1"/>
  <c r="E38" i="5"/>
  <c r="E40" i="5"/>
  <c r="L33" i="6"/>
  <c r="D40" i="5" s="1"/>
  <c r="N134" i="4"/>
  <c r="U7" i="8"/>
  <c r="X8" i="8"/>
  <c r="W8" i="8"/>
  <c r="U10" i="8"/>
  <c r="W6" i="8"/>
  <c r="X6" i="8"/>
  <c r="F26" i="5"/>
  <c r="N135" i="4" l="1"/>
  <c r="V7" i="8"/>
  <c r="V10" i="8"/>
  <c r="C20" i="5"/>
  <c r="N136" i="4" l="1"/>
  <c r="X7" i="8"/>
  <c r="W7" i="8"/>
  <c r="X10" i="8"/>
  <c r="W10" i="8"/>
  <c r="O122" i="4"/>
  <c r="O124" i="4"/>
  <c r="O126" i="4"/>
  <c r="O128" i="4"/>
  <c r="C119" i="4"/>
  <c r="N137" i="4" l="1"/>
  <c r="C120" i="4"/>
  <c r="O120" i="4"/>
  <c r="C121" i="4"/>
  <c r="N138" i="4" l="1"/>
  <c r="N139" i="4" l="1"/>
  <c r="L7" i="7"/>
  <c r="M7" i="7"/>
  <c r="N7" i="7"/>
  <c r="O7" i="7"/>
  <c r="P7" i="7"/>
  <c r="P6" i="7"/>
  <c r="N6" i="7"/>
  <c r="M6" i="7"/>
  <c r="O6" i="7"/>
  <c r="M3" i="7"/>
  <c r="N3" i="7"/>
  <c r="O3" i="7"/>
  <c r="P3" i="7"/>
  <c r="L6" i="7"/>
  <c r="N140" i="4" l="1"/>
  <c r="L3" i="7"/>
  <c r="B2" i="7"/>
  <c r="R7" i="2"/>
  <c r="S7" i="2"/>
  <c r="T7" i="2"/>
  <c r="U7" i="2"/>
  <c r="V7" i="2"/>
  <c r="W7" i="2"/>
  <c r="X7" i="2"/>
  <c r="Y7" i="2"/>
  <c r="Z7" i="2"/>
  <c r="R8" i="2"/>
  <c r="S8" i="2"/>
  <c r="T8" i="2"/>
  <c r="U8" i="2"/>
  <c r="V8" i="2"/>
  <c r="W8" i="2"/>
  <c r="X8" i="2"/>
  <c r="Y8" i="2"/>
  <c r="Z8" i="2"/>
  <c r="R9" i="2"/>
  <c r="S9" i="2"/>
  <c r="T9" i="2"/>
  <c r="U9" i="2"/>
  <c r="V9" i="2"/>
  <c r="W9" i="2"/>
  <c r="X9" i="2"/>
  <c r="Y9" i="2"/>
  <c r="Z9" i="2"/>
  <c r="R10" i="2"/>
  <c r="S10" i="2"/>
  <c r="T10" i="2"/>
  <c r="U10" i="2"/>
  <c r="V10" i="2"/>
  <c r="W10" i="2"/>
  <c r="X10" i="2"/>
  <c r="Y10" i="2"/>
  <c r="Z10" i="2"/>
  <c r="R11" i="2"/>
  <c r="S11" i="2"/>
  <c r="T11" i="2"/>
  <c r="U11" i="2"/>
  <c r="V11" i="2"/>
  <c r="W11" i="2"/>
  <c r="X11" i="2"/>
  <c r="Y11" i="2"/>
  <c r="Z11" i="2"/>
  <c r="R12" i="2"/>
  <c r="S12" i="2"/>
  <c r="T12" i="2"/>
  <c r="U12" i="2"/>
  <c r="V12" i="2"/>
  <c r="W12" i="2"/>
  <c r="X12" i="2"/>
  <c r="Y12" i="2"/>
  <c r="Z12" i="2"/>
  <c r="R13" i="2"/>
  <c r="S13" i="2"/>
  <c r="T13" i="2"/>
  <c r="U13" i="2"/>
  <c r="V13" i="2"/>
  <c r="W13" i="2"/>
  <c r="X13" i="2"/>
  <c r="Y13" i="2"/>
  <c r="Z13" i="2"/>
  <c r="R14" i="2"/>
  <c r="S14" i="2"/>
  <c r="T14" i="2"/>
  <c r="U14" i="2"/>
  <c r="V14" i="2"/>
  <c r="W14" i="2"/>
  <c r="X14" i="2"/>
  <c r="Y14" i="2"/>
  <c r="Z14" i="2"/>
  <c r="R15" i="2"/>
  <c r="S15" i="2"/>
  <c r="T15" i="2"/>
  <c r="U15" i="2"/>
  <c r="V15" i="2"/>
  <c r="W15" i="2"/>
  <c r="X15" i="2"/>
  <c r="Y15" i="2"/>
  <c r="Z15" i="2"/>
  <c r="R16" i="2"/>
  <c r="S16" i="2"/>
  <c r="T16" i="2"/>
  <c r="U16" i="2"/>
  <c r="V16" i="2"/>
  <c r="W16" i="2"/>
  <c r="X16" i="2"/>
  <c r="Y16" i="2"/>
  <c r="Z16" i="2"/>
  <c r="R17" i="2"/>
  <c r="S17" i="2"/>
  <c r="T17" i="2"/>
  <c r="U17" i="2"/>
  <c r="V17" i="2"/>
  <c r="W17" i="2"/>
  <c r="X17" i="2"/>
  <c r="Y17" i="2"/>
  <c r="Z17" i="2"/>
  <c r="R18" i="2"/>
  <c r="S18" i="2"/>
  <c r="T18" i="2"/>
  <c r="U18" i="2"/>
  <c r="V18" i="2"/>
  <c r="W18" i="2"/>
  <c r="X18" i="2"/>
  <c r="Y18" i="2"/>
  <c r="Z18" i="2"/>
  <c r="N141" i="4" l="1"/>
  <c r="C3" i="1"/>
  <c r="N142" i="4" l="1"/>
  <c r="C4" i="1"/>
  <c r="H23" i="6" s="1"/>
  <c r="I1" i="2"/>
  <c r="C19" i="5"/>
  <c r="C16" i="5"/>
  <c r="C118" i="4"/>
  <c r="C117" i="4"/>
  <c r="C116" i="4"/>
  <c r="C115" i="4"/>
  <c r="C114" i="4"/>
  <c r="C113" i="4"/>
  <c r="C112" i="4"/>
  <c r="C111" i="4"/>
  <c r="C110" i="4"/>
  <c r="C109" i="4"/>
  <c r="C108" i="4"/>
  <c r="O107" i="4"/>
  <c r="O108" i="4" s="1"/>
  <c r="I1" i="7" l="1"/>
  <c r="A33" i="1"/>
  <c r="N143" i="4"/>
  <c r="I1" i="8"/>
  <c r="B129" i="4" s="1"/>
  <c r="B119" i="4"/>
  <c r="B120" i="4"/>
  <c r="B121" i="4"/>
  <c r="B2" i="4"/>
  <c r="A2" i="5"/>
  <c r="B4" i="4"/>
  <c r="B8" i="4"/>
  <c r="B12" i="4"/>
  <c r="B16" i="4"/>
  <c r="B20" i="4"/>
  <c r="B24" i="4"/>
  <c r="B28" i="4"/>
  <c r="B32" i="4"/>
  <c r="B36" i="4"/>
  <c r="B40" i="4"/>
  <c r="B44" i="4"/>
  <c r="B48" i="4"/>
  <c r="B52" i="4"/>
  <c r="B56" i="4"/>
  <c r="B60" i="4"/>
  <c r="B64" i="4"/>
  <c r="B68" i="4"/>
  <c r="B72" i="4"/>
  <c r="B76" i="4"/>
  <c r="B80" i="4"/>
  <c r="B84" i="4"/>
  <c r="B88" i="4"/>
  <c r="B92" i="4"/>
  <c r="B96" i="4"/>
  <c r="B100" i="4"/>
  <c r="B104" i="4"/>
  <c r="B108" i="4"/>
  <c r="B112" i="4"/>
  <c r="B116" i="4"/>
  <c r="B124" i="4"/>
  <c r="B128" i="4"/>
  <c r="B5" i="4"/>
  <c r="B9" i="4"/>
  <c r="B13" i="4"/>
  <c r="B17" i="4"/>
  <c r="B21" i="4"/>
  <c r="B25" i="4"/>
  <c r="B29" i="4"/>
  <c r="B33" i="4"/>
  <c r="B37" i="4"/>
  <c r="B41" i="4"/>
  <c r="B45" i="4"/>
  <c r="B49" i="4"/>
  <c r="B53" i="4"/>
  <c r="B57" i="4"/>
  <c r="B61" i="4"/>
  <c r="B65" i="4"/>
  <c r="B69" i="4"/>
  <c r="B73" i="4"/>
  <c r="B77" i="4"/>
  <c r="B81" i="4"/>
  <c r="B85" i="4"/>
  <c r="B89" i="4"/>
  <c r="B93" i="4"/>
  <c r="B97" i="4"/>
  <c r="B101" i="4"/>
  <c r="B105" i="4"/>
  <c r="B109" i="4"/>
  <c r="B113" i="4"/>
  <c r="B117" i="4"/>
  <c r="B125" i="4"/>
  <c r="B6" i="4"/>
  <c r="B10" i="4"/>
  <c r="B14" i="4"/>
  <c r="B18" i="4"/>
  <c r="B22" i="4"/>
  <c r="B26" i="4"/>
  <c r="B30" i="4"/>
  <c r="B34" i="4"/>
  <c r="B38" i="4"/>
  <c r="B42" i="4"/>
  <c r="B46" i="4"/>
  <c r="B50" i="4"/>
  <c r="B54" i="4"/>
  <c r="B58" i="4"/>
  <c r="B62" i="4"/>
  <c r="B66" i="4"/>
  <c r="B70" i="4"/>
  <c r="B74" i="4"/>
  <c r="B78" i="4"/>
  <c r="B82" i="4"/>
  <c r="B86" i="4"/>
  <c r="B90" i="4"/>
  <c r="B94" i="4"/>
  <c r="B98" i="4"/>
  <c r="B102" i="4"/>
  <c r="B106" i="4"/>
  <c r="B110" i="4"/>
  <c r="B114" i="4"/>
  <c r="B118" i="4"/>
  <c r="B122" i="4"/>
  <c r="B126" i="4"/>
  <c r="B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1" i="4"/>
  <c r="B95" i="4"/>
  <c r="B99" i="4"/>
  <c r="B103" i="4"/>
  <c r="B107" i="4"/>
  <c r="B111" i="4"/>
  <c r="B115" i="4"/>
  <c r="B123" i="4"/>
  <c r="B127" i="4"/>
  <c r="B3" i="4"/>
  <c r="H1" i="6"/>
  <c r="O109" i="4"/>
  <c r="M103" i="4"/>
  <c r="M89" i="4"/>
  <c r="F68" i="4"/>
  <c r="H71" i="4"/>
  <c r="M112" i="4"/>
  <c r="F21" i="4"/>
  <c r="J37" i="4"/>
  <c r="F24" i="4"/>
  <c r="F130" i="4"/>
  <c r="G12" i="4"/>
  <c r="K113" i="4"/>
  <c r="F129" i="4"/>
  <c r="G67" i="4"/>
  <c r="J41" i="4"/>
  <c r="K106" i="4"/>
  <c r="F16" i="4"/>
  <c r="K107" i="4"/>
  <c r="J39" i="4"/>
  <c r="G21" i="4"/>
  <c r="F120" i="4"/>
  <c r="J60" i="4"/>
  <c r="K47" i="4"/>
  <c r="H131" i="4"/>
  <c r="H112" i="4"/>
  <c r="H21" i="4"/>
  <c r="M140" i="4"/>
  <c r="C5" i="5"/>
  <c r="K39" i="4"/>
  <c r="K90" i="4"/>
  <c r="G131" i="4"/>
  <c r="J73" i="4"/>
  <c r="J23" i="4"/>
  <c r="K118" i="4"/>
  <c r="J86" i="4"/>
  <c r="M139" i="4"/>
  <c r="G93" i="4"/>
  <c r="H4" i="4"/>
  <c r="H72" i="4"/>
  <c r="K25" i="4"/>
  <c r="H7" i="4"/>
  <c r="H89" i="4"/>
  <c r="H31" i="4"/>
  <c r="J12" i="4"/>
  <c r="G137" i="4"/>
  <c r="M121" i="4"/>
  <c r="K7" i="4"/>
  <c r="J45" i="4"/>
  <c r="M95" i="4"/>
  <c r="F77" i="4"/>
  <c r="H9" i="4"/>
  <c r="M62" i="4"/>
  <c r="K135" i="4"/>
  <c r="J81" i="4"/>
  <c r="H103" i="4"/>
  <c r="K93" i="4"/>
  <c r="F46" i="4"/>
  <c r="K13" i="4"/>
  <c r="G61" i="4"/>
  <c r="K80" i="4"/>
  <c r="F18" i="4"/>
  <c r="F125" i="4"/>
  <c r="F79" i="4"/>
  <c r="H66" i="4"/>
  <c r="H62" i="4"/>
  <c r="G130" i="4"/>
  <c r="K85" i="4"/>
  <c r="G122" i="4"/>
  <c r="J133" i="4"/>
  <c r="M52" i="4"/>
  <c r="G139" i="4"/>
  <c r="F75" i="4"/>
  <c r="H33" i="4"/>
  <c r="M133" i="4"/>
  <c r="H126" i="4"/>
  <c r="H80" i="4"/>
  <c r="H64" i="4"/>
  <c r="H56" i="4"/>
  <c r="H42" i="4"/>
  <c r="H25" i="4"/>
  <c r="K60" i="4"/>
  <c r="G38" i="4"/>
  <c r="F83" i="4"/>
  <c r="J83" i="4"/>
  <c r="M75" i="4"/>
  <c r="K133" i="4"/>
  <c r="G8" i="4"/>
  <c r="H110" i="4"/>
  <c r="M14" i="4"/>
  <c r="H6" i="4"/>
  <c r="F110" i="4"/>
  <c r="F9" i="4"/>
  <c r="K64" i="4"/>
  <c r="F61" i="4"/>
  <c r="G75" i="4"/>
  <c r="H59" i="4"/>
  <c r="M23" i="4"/>
  <c r="K50" i="4"/>
  <c r="K78" i="4"/>
  <c r="G123" i="4"/>
  <c r="K72" i="4"/>
  <c r="M82" i="4"/>
  <c r="F7" i="4"/>
  <c r="M130" i="4"/>
  <c r="J82" i="4"/>
  <c r="K26" i="4"/>
  <c r="G92" i="4"/>
  <c r="H102" i="4"/>
  <c r="F85" i="4"/>
  <c r="M44" i="4"/>
  <c r="G22" i="4"/>
  <c r="H114" i="4"/>
  <c r="H16" i="4"/>
  <c r="G17" i="4"/>
  <c r="H52" i="4"/>
  <c r="H38" i="4"/>
  <c r="H61" i="4"/>
  <c r="G32" i="4"/>
  <c r="H49" i="4"/>
  <c r="K9" i="4"/>
  <c r="G142" i="4"/>
  <c r="K44" i="4"/>
  <c r="M17" i="4"/>
  <c r="H67" i="4"/>
  <c r="K57" i="4"/>
  <c r="J96" i="4"/>
  <c r="J11" i="4"/>
  <c r="J4" i="4"/>
  <c r="J25" i="4"/>
  <c r="M96" i="4"/>
  <c r="M70" i="4"/>
  <c r="J55" i="4"/>
  <c r="H17" i="4"/>
  <c r="M54" i="4"/>
  <c r="F72" i="4"/>
  <c r="G133" i="4"/>
  <c r="M55" i="4"/>
  <c r="H27" i="4"/>
  <c r="J13" i="6"/>
  <c r="F117" i="4"/>
  <c r="F142" i="4"/>
  <c r="K128" i="4"/>
  <c r="K17" i="4"/>
  <c r="M108" i="4"/>
  <c r="G31" i="4"/>
  <c r="H55" i="4"/>
  <c r="F113" i="4"/>
  <c r="J20" i="4"/>
  <c r="H90" i="4"/>
  <c r="K59" i="4"/>
  <c r="J33" i="4"/>
  <c r="G95" i="4"/>
  <c r="K21" i="4"/>
  <c r="F32" i="4"/>
  <c r="G43" i="4"/>
  <c r="K21" i="6"/>
  <c r="K132" i="4"/>
  <c r="M111" i="4"/>
  <c r="H10" i="4"/>
  <c r="M9" i="4"/>
  <c r="G30" i="4"/>
  <c r="G109" i="4"/>
  <c r="K124" i="4"/>
  <c r="M51" i="4"/>
  <c r="F80" i="4"/>
  <c r="K130" i="4"/>
  <c r="M59" i="4"/>
  <c r="G51" i="4"/>
  <c r="M48" i="4"/>
  <c r="F45" i="4"/>
  <c r="J106" i="4"/>
  <c r="F29" i="4"/>
  <c r="F3" i="4"/>
  <c r="K20" i="4"/>
  <c r="F47" i="4"/>
  <c r="K104" i="4"/>
  <c r="K65" i="4"/>
  <c r="K87" i="4"/>
  <c r="K116" i="4"/>
  <c r="G47" i="4"/>
  <c r="F99" i="4"/>
  <c r="H8" i="4"/>
  <c r="H130" i="4"/>
  <c r="F119" i="4"/>
  <c r="M72" i="4"/>
  <c r="K100" i="4"/>
  <c r="G20" i="4"/>
  <c r="G111" i="4"/>
  <c r="G82" i="4"/>
  <c r="K91" i="4"/>
  <c r="F126" i="4"/>
  <c r="F89" i="4"/>
  <c r="M58" i="4"/>
  <c r="F107" i="4"/>
  <c r="F20" i="4"/>
  <c r="H82" i="4"/>
  <c r="J93" i="4"/>
  <c r="G116" i="4"/>
  <c r="J8" i="4"/>
  <c r="F42" i="4"/>
  <c r="H104" i="4"/>
  <c r="G24" i="4"/>
  <c r="K55" i="4"/>
  <c r="H60" i="4"/>
  <c r="G98" i="4"/>
  <c r="G48" i="4"/>
  <c r="J137" i="4"/>
  <c r="M74" i="4"/>
  <c r="M16" i="6"/>
  <c r="G89" i="4"/>
  <c r="H98" i="4"/>
  <c r="M37" i="4"/>
  <c r="H84" i="4"/>
  <c r="H65" i="4"/>
  <c r="J74" i="4"/>
  <c r="H11" i="4"/>
  <c r="G141" i="4"/>
  <c r="K71" i="4"/>
  <c r="M76" i="4"/>
  <c r="G85" i="4"/>
  <c r="F137" i="4"/>
  <c r="J80" i="4"/>
  <c r="H133" i="4"/>
  <c r="G60" i="4"/>
  <c r="M17" i="6"/>
  <c r="F90" i="4"/>
  <c r="M120" i="4"/>
  <c r="G121" i="4"/>
  <c r="J69" i="4"/>
  <c r="F103" i="4"/>
  <c r="G65" i="4"/>
  <c r="M6" i="4"/>
  <c r="F100" i="4"/>
  <c r="M131" i="4"/>
  <c r="K77" i="4"/>
  <c r="G97" i="4"/>
  <c r="K96" i="4"/>
  <c r="J95" i="4"/>
  <c r="K12" i="4"/>
  <c r="J19" i="4"/>
  <c r="J130" i="4"/>
  <c r="H47" i="4"/>
  <c r="J107" i="4"/>
  <c r="F43" i="4"/>
  <c r="M85" i="4"/>
  <c r="K117" i="4"/>
  <c r="M32" i="4"/>
  <c r="F50" i="4"/>
  <c r="G86" i="4"/>
  <c r="F81" i="4"/>
  <c r="J64" i="4"/>
  <c r="F17" i="4"/>
  <c r="J53" i="4"/>
  <c r="J127" i="4"/>
  <c r="G33" i="4"/>
  <c r="H54" i="4"/>
  <c r="G16" i="4"/>
  <c r="M33" i="4"/>
  <c r="H86" i="4"/>
  <c r="G112" i="4"/>
  <c r="F2" i="4"/>
  <c r="K95" i="4"/>
  <c r="J90" i="4"/>
  <c r="G14" i="4"/>
  <c r="H113" i="4"/>
  <c r="M43" i="4"/>
  <c r="H63" i="4"/>
  <c r="G9" i="4"/>
  <c r="H45" i="4"/>
  <c r="M60" i="4"/>
  <c r="H40" i="4"/>
  <c r="M102" i="4"/>
  <c r="K140" i="4"/>
  <c r="K51" i="4"/>
  <c r="H138" i="4"/>
  <c r="J110" i="4"/>
  <c r="K28" i="4"/>
  <c r="F31" i="4"/>
  <c r="J58" i="4"/>
  <c r="J15" i="4"/>
  <c r="J78" i="4"/>
  <c r="K35" i="4"/>
  <c r="K32" i="4"/>
  <c r="G7" i="4"/>
  <c r="F19" i="4"/>
  <c r="M68" i="4"/>
  <c r="F74" i="4"/>
  <c r="J38" i="4"/>
  <c r="K29" i="4"/>
  <c r="G29" i="4"/>
  <c r="F88" i="4"/>
  <c r="L10" i="7"/>
  <c r="C7" i="5" s="1"/>
  <c r="J70" i="4"/>
  <c r="K142" i="4"/>
  <c r="M110" i="4"/>
  <c r="K58" i="4"/>
  <c r="F22" i="4"/>
  <c r="J75" i="4"/>
  <c r="K121" i="4"/>
  <c r="F132" i="4"/>
  <c r="G35" i="4"/>
  <c r="M98" i="4"/>
  <c r="J12" i="6"/>
  <c r="J134" i="4"/>
  <c r="K123" i="4"/>
  <c r="G50" i="4"/>
  <c r="F65" i="4"/>
  <c r="G49" i="4"/>
  <c r="J115" i="4"/>
  <c r="H105" i="4"/>
  <c r="M36" i="4"/>
  <c r="J26" i="4"/>
  <c r="G34" i="4"/>
  <c r="F118" i="4"/>
  <c r="H122" i="4"/>
  <c r="M53" i="4"/>
  <c r="J27" i="4"/>
  <c r="J63" i="4"/>
  <c r="K137" i="4"/>
  <c r="H75" i="4"/>
  <c r="J47" i="4"/>
  <c r="K45" i="4"/>
  <c r="K127" i="4"/>
  <c r="K76" i="4"/>
  <c r="K102" i="4"/>
  <c r="K89" i="4"/>
  <c r="J5" i="4"/>
  <c r="H20" i="4"/>
  <c r="H5" i="4"/>
  <c r="G126" i="4"/>
  <c r="G54" i="4"/>
  <c r="K141" i="4"/>
  <c r="J111" i="4"/>
  <c r="J97" i="4"/>
  <c r="F133" i="4"/>
  <c r="G84" i="4"/>
  <c r="H30" i="4"/>
  <c r="M125" i="4"/>
  <c r="M94" i="4"/>
  <c r="F26" i="4"/>
  <c r="K99" i="4"/>
  <c r="M10" i="4"/>
  <c r="F116" i="4"/>
  <c r="F66" i="4"/>
  <c r="K14" i="4"/>
  <c r="K88" i="4"/>
  <c r="K23" i="4"/>
  <c r="K18" i="4"/>
  <c r="H68" i="4"/>
  <c r="K122" i="4"/>
  <c r="G113" i="4"/>
  <c r="G37" i="4"/>
  <c r="M20" i="6"/>
  <c r="J52" i="4"/>
  <c r="M34" i="4"/>
  <c r="J105" i="4"/>
  <c r="M66" i="4"/>
  <c r="F112" i="4"/>
  <c r="H115" i="4"/>
  <c r="F38" i="4"/>
  <c r="K134" i="4"/>
  <c r="H37" i="4"/>
  <c r="K31" i="4"/>
  <c r="H134" i="4"/>
  <c r="K139" i="4"/>
  <c r="G87" i="4"/>
  <c r="M135" i="4"/>
  <c r="G105" i="4"/>
  <c r="K109" i="4"/>
  <c r="G90" i="4"/>
  <c r="M41" i="4"/>
  <c r="H14" i="4"/>
  <c r="M13" i="4"/>
  <c r="K10" i="4"/>
  <c r="M25" i="4"/>
  <c r="M93" i="4"/>
  <c r="H58" i="4"/>
  <c r="H73" i="4"/>
  <c r="J67" i="4"/>
  <c r="J66" i="4"/>
  <c r="G25" i="4"/>
  <c r="J21" i="4"/>
  <c r="M84" i="4"/>
  <c r="G118" i="4"/>
  <c r="J89" i="4"/>
  <c r="J24" i="4"/>
  <c r="H29" i="4"/>
  <c r="J113" i="4"/>
  <c r="F34" i="4"/>
  <c r="M20" i="4"/>
  <c r="M99" i="4"/>
  <c r="G26" i="4"/>
  <c r="G119" i="4"/>
  <c r="G63" i="4"/>
  <c r="H141" i="4"/>
  <c r="F138" i="4"/>
  <c r="M134" i="4"/>
  <c r="M5" i="4"/>
  <c r="H124" i="4"/>
  <c r="H43" i="4"/>
  <c r="H46" i="4"/>
  <c r="M39" i="4"/>
  <c r="F14" i="4"/>
  <c r="H139" i="4"/>
  <c r="M105" i="4"/>
  <c r="K63" i="4"/>
  <c r="G79" i="4"/>
  <c r="G91" i="4"/>
  <c r="M80" i="4"/>
  <c r="M21" i="6"/>
  <c r="K67" i="4"/>
  <c r="F49" i="4"/>
  <c r="M63" i="4"/>
  <c r="J46" i="4"/>
  <c r="G46" i="4"/>
  <c r="J48" i="4"/>
  <c r="F53" i="4"/>
  <c r="H91" i="4"/>
  <c r="K42" i="4"/>
  <c r="F39" i="4"/>
  <c r="M21" i="4"/>
  <c r="F64" i="4"/>
  <c r="G100" i="4"/>
  <c r="M90" i="4"/>
  <c r="J122" i="4"/>
  <c r="J76" i="4"/>
  <c r="F28" i="4"/>
  <c r="K61" i="4"/>
  <c r="G55" i="4"/>
  <c r="H12" i="4"/>
  <c r="F25" i="4"/>
  <c r="H39" i="4"/>
  <c r="M65" i="4"/>
  <c r="G132" i="4"/>
  <c r="F101" i="4"/>
  <c r="M104" i="4"/>
  <c r="M61" i="4"/>
  <c r="H69" i="4"/>
  <c r="M129" i="4"/>
  <c r="K86" i="4"/>
  <c r="G42" i="4"/>
  <c r="H96" i="4"/>
  <c r="H36" i="4"/>
  <c r="K17" i="6"/>
  <c r="M137" i="4"/>
  <c r="M26" i="4"/>
  <c r="F52" i="4"/>
  <c r="G40" i="4"/>
  <c r="M73" i="4"/>
  <c r="F55" i="4"/>
  <c r="K43" i="4"/>
  <c r="M127" i="4"/>
  <c r="K83" i="4"/>
  <c r="K84" i="4"/>
  <c r="K2" i="4"/>
  <c r="J129" i="4"/>
  <c r="G41" i="4"/>
  <c r="M71" i="4"/>
  <c r="F141" i="4"/>
  <c r="K120" i="4"/>
  <c r="M83" i="4"/>
  <c r="H121" i="4"/>
  <c r="F131" i="4"/>
  <c r="H136" i="4"/>
  <c r="G103" i="4"/>
  <c r="J131" i="4"/>
  <c r="M100" i="4"/>
  <c r="H107" i="4"/>
  <c r="H93" i="4"/>
  <c r="M4" i="4"/>
  <c r="J99" i="4"/>
  <c r="G81" i="4"/>
  <c r="G101" i="4"/>
  <c r="M57" i="4"/>
  <c r="M138" i="4"/>
  <c r="F40" i="4"/>
  <c r="M40" i="4"/>
  <c r="K20" i="6"/>
  <c r="G140" i="4"/>
  <c r="K110" i="4"/>
  <c r="K131" i="4"/>
  <c r="F128" i="4"/>
  <c r="M16" i="4"/>
  <c r="M2" i="4"/>
  <c r="H28" i="4"/>
  <c r="J6" i="4"/>
  <c r="F123" i="4"/>
  <c r="H123" i="4"/>
  <c r="F106" i="4"/>
  <c r="G71" i="4"/>
  <c r="H76" i="4"/>
  <c r="J100" i="4"/>
  <c r="H81" i="4"/>
  <c r="J118" i="4"/>
  <c r="K101" i="4"/>
  <c r="G72" i="4"/>
  <c r="G6" i="4"/>
  <c r="H137" i="4"/>
  <c r="J123" i="4"/>
  <c r="G19" i="4"/>
  <c r="K125" i="4"/>
  <c r="F12" i="4"/>
  <c r="H135" i="4"/>
  <c r="M19" i="4"/>
  <c r="G58" i="4"/>
  <c r="J57" i="4"/>
  <c r="F86" i="4"/>
  <c r="F8" i="4"/>
  <c r="K34" i="4"/>
  <c r="K98" i="4"/>
  <c r="M24" i="4"/>
  <c r="K70" i="4"/>
  <c r="M113" i="4"/>
  <c r="F91" i="4"/>
  <c r="K92" i="4"/>
  <c r="M10" i="6"/>
  <c r="H127" i="4"/>
  <c r="F36" i="4"/>
  <c r="F114" i="4"/>
  <c r="G83" i="4"/>
  <c r="K22" i="4"/>
  <c r="J13" i="4"/>
  <c r="J30" i="4"/>
  <c r="F35" i="4"/>
  <c r="H26" i="4"/>
  <c r="M79" i="4"/>
  <c r="H108" i="4"/>
  <c r="J132" i="4"/>
  <c r="G114" i="4"/>
  <c r="H106" i="4"/>
  <c r="H140" i="4"/>
  <c r="F48" i="4"/>
  <c r="M109" i="4"/>
  <c r="K114" i="4"/>
  <c r="F78" i="4"/>
  <c r="M78" i="4"/>
  <c r="K16" i="4"/>
  <c r="J94" i="4"/>
  <c r="H95" i="4"/>
  <c r="G102" i="4"/>
  <c r="G66" i="4"/>
  <c r="G135" i="4"/>
  <c r="M87" i="4"/>
  <c r="G120" i="4"/>
  <c r="G138" i="4"/>
  <c r="K4" i="4"/>
  <c r="F109" i="4"/>
  <c r="F27" i="4"/>
  <c r="F95" i="4"/>
  <c r="M117" i="4"/>
  <c r="K41" i="4"/>
  <c r="K82" i="4"/>
  <c r="F92" i="4"/>
  <c r="M101" i="4"/>
  <c r="K66" i="4"/>
  <c r="F62" i="4"/>
  <c r="H118" i="4"/>
  <c r="F6" i="4"/>
  <c r="M81" i="4"/>
  <c r="J92" i="4"/>
  <c r="J117" i="4"/>
  <c r="J124" i="4"/>
  <c r="K38" i="4"/>
  <c r="J125" i="4"/>
  <c r="H19" i="4"/>
  <c r="H88" i="4"/>
  <c r="H35" i="4"/>
  <c r="J142" i="4"/>
  <c r="F56" i="4"/>
  <c r="K52" i="4"/>
  <c r="M77" i="4"/>
  <c r="G96" i="4"/>
  <c r="K27" i="4"/>
  <c r="M69" i="4"/>
  <c r="G125" i="4"/>
  <c r="M27" i="4"/>
  <c r="G73" i="4"/>
  <c r="K126" i="4"/>
  <c r="F59" i="4"/>
  <c r="M38" i="4"/>
  <c r="K37" i="4"/>
  <c r="F76" i="4"/>
  <c r="H50" i="4"/>
  <c r="G5" i="4"/>
  <c r="J17" i="4"/>
  <c r="M46" i="4"/>
  <c r="K112" i="4"/>
  <c r="J44" i="4"/>
  <c r="G56" i="4"/>
  <c r="F71" i="4"/>
  <c r="H119" i="4"/>
  <c r="G104" i="4"/>
  <c r="G78" i="4"/>
  <c r="J87" i="4"/>
  <c r="M7" i="4"/>
  <c r="F97" i="4"/>
  <c r="G117" i="4"/>
  <c r="G128" i="4"/>
  <c r="G127" i="4"/>
  <c r="J102" i="4"/>
  <c r="G15" i="4"/>
  <c r="M30" i="4"/>
  <c r="F93" i="4"/>
  <c r="G28" i="4"/>
  <c r="F105" i="4"/>
  <c r="J141" i="4"/>
  <c r="G11" i="4"/>
  <c r="F63" i="4"/>
  <c r="M11" i="4"/>
  <c r="G70" i="4"/>
  <c r="H132" i="4"/>
  <c r="F15" i="4"/>
  <c r="H41" i="4"/>
  <c r="H97" i="4"/>
  <c r="M45" i="4"/>
  <c r="F23" i="4"/>
  <c r="J49" i="4"/>
  <c r="F87" i="4"/>
  <c r="G110" i="4"/>
  <c r="K94" i="4"/>
  <c r="F111" i="4"/>
  <c r="F136" i="4"/>
  <c r="J109" i="4"/>
  <c r="H78" i="4"/>
  <c r="F5" i="4"/>
  <c r="K36" i="4"/>
  <c r="F102" i="4"/>
  <c r="G99" i="4"/>
  <c r="H15" i="4"/>
  <c r="K16" i="6"/>
  <c r="J36" i="4"/>
  <c r="H87" i="4"/>
  <c r="J43" i="4"/>
  <c r="H94" i="4"/>
  <c r="J14" i="4"/>
  <c r="M22" i="4"/>
  <c r="K69" i="4"/>
  <c r="M91" i="4"/>
  <c r="H70" i="4"/>
  <c r="F115" i="4"/>
  <c r="M18" i="4"/>
  <c r="F73" i="4"/>
  <c r="H85" i="4"/>
  <c r="K115" i="4"/>
  <c r="F69" i="4"/>
  <c r="F11" i="4"/>
  <c r="J11" i="6"/>
  <c r="G134" i="4"/>
  <c r="G13" i="4"/>
  <c r="J61" i="4"/>
  <c r="J72" i="4"/>
  <c r="J88" i="4"/>
  <c r="M126" i="4"/>
  <c r="K108" i="4"/>
  <c r="M35" i="4"/>
  <c r="K79" i="4"/>
  <c r="F37" i="4"/>
  <c r="F96" i="4"/>
  <c r="J85" i="4"/>
  <c r="K46" i="4"/>
  <c r="J128" i="4"/>
  <c r="F33" i="4"/>
  <c r="M50" i="4"/>
  <c r="J116" i="4"/>
  <c r="F121" i="4"/>
  <c r="G57" i="4"/>
  <c r="M29" i="4"/>
  <c r="J139" i="4"/>
  <c r="G76" i="4"/>
  <c r="F140" i="4"/>
  <c r="F13" i="4"/>
  <c r="G52" i="4"/>
  <c r="J84" i="4"/>
  <c r="G94" i="4"/>
  <c r="H22" i="4"/>
  <c r="G59" i="4"/>
  <c r="G69" i="4"/>
  <c r="M67" i="4"/>
  <c r="J103" i="4"/>
  <c r="J51" i="4"/>
  <c r="M15" i="4"/>
  <c r="H32" i="4"/>
  <c r="J104" i="4"/>
  <c r="G10" i="4"/>
  <c r="F84" i="4"/>
  <c r="J16" i="4"/>
  <c r="H74" i="4"/>
  <c r="J9" i="4"/>
  <c r="M64" i="4"/>
  <c r="K30" i="4"/>
  <c r="J79" i="4"/>
  <c r="J29" i="4"/>
  <c r="K24" i="4"/>
  <c r="H44" i="4"/>
  <c r="G107" i="4"/>
  <c r="H13" i="4"/>
  <c r="F70" i="4"/>
  <c r="J2" i="4"/>
  <c r="J40" i="4"/>
  <c r="H3" i="4"/>
  <c r="J77" i="4"/>
  <c r="H142" i="4"/>
  <c r="M8" i="4"/>
  <c r="H92" i="4"/>
  <c r="M31" i="4"/>
  <c r="J108" i="4"/>
  <c r="H57" i="4"/>
  <c r="J135" i="4"/>
  <c r="G45" i="4"/>
  <c r="F30" i="4"/>
  <c r="J120" i="4"/>
  <c r="M86" i="4"/>
  <c r="J22" i="4"/>
  <c r="K105" i="4"/>
  <c r="G88" i="4"/>
  <c r="J32" i="4"/>
  <c r="J98" i="4"/>
  <c r="G3" i="4"/>
  <c r="K62" i="4"/>
  <c r="M124" i="4"/>
  <c r="J50" i="4"/>
  <c r="J126" i="4"/>
  <c r="M106" i="4"/>
  <c r="M88" i="4"/>
  <c r="K56" i="4"/>
  <c r="G64" i="4"/>
  <c r="G74" i="4"/>
  <c r="H79" i="4"/>
  <c r="H125" i="4"/>
  <c r="K81" i="4"/>
  <c r="K19" i="4"/>
  <c r="K74" i="4"/>
  <c r="G68" i="4"/>
  <c r="M118" i="4"/>
  <c r="J59" i="4"/>
  <c r="G18" i="4"/>
  <c r="F124" i="4"/>
  <c r="K73" i="4"/>
  <c r="K75" i="4"/>
  <c r="M42" i="4"/>
  <c r="J7" i="4"/>
  <c r="J71" i="4"/>
  <c r="F122" i="4"/>
  <c r="H83" i="4"/>
  <c r="F44" i="4"/>
  <c r="J114" i="4"/>
  <c r="J34" i="4"/>
  <c r="F51" i="4"/>
  <c r="M28" i="4"/>
  <c r="G108" i="4"/>
  <c r="K68" i="4"/>
  <c r="J18" i="4"/>
  <c r="M116" i="4"/>
  <c r="K15" i="4"/>
  <c r="M123" i="4"/>
  <c r="M142" i="4"/>
  <c r="H120" i="4"/>
  <c r="M119" i="4"/>
  <c r="K40" i="4"/>
  <c r="G4" i="4"/>
  <c r="G36" i="4"/>
  <c r="H2" i="4"/>
  <c r="M12" i="4"/>
  <c r="G2" i="4"/>
  <c r="H24" i="4"/>
  <c r="J62" i="4"/>
  <c r="H77" i="4"/>
  <c r="J42" i="4"/>
  <c r="K48" i="4"/>
  <c r="K54" i="4"/>
  <c r="H116" i="4"/>
  <c r="F108" i="4"/>
  <c r="F82" i="4"/>
  <c r="G39" i="4"/>
  <c r="F94" i="4"/>
  <c r="G77" i="4"/>
  <c r="J65" i="4"/>
  <c r="F10" i="4"/>
  <c r="H99" i="4"/>
  <c r="H23" i="4"/>
  <c r="G53" i="4"/>
  <c r="J54" i="4"/>
  <c r="M122" i="4"/>
  <c r="G80" i="4"/>
  <c r="F4" i="4"/>
  <c r="J28" i="4"/>
  <c r="K8" i="4"/>
  <c r="K136" i="4"/>
  <c r="F104" i="4"/>
  <c r="H111" i="4"/>
  <c r="H34" i="4"/>
  <c r="K129" i="4"/>
  <c r="K6" i="4"/>
  <c r="J91" i="4"/>
  <c r="M92" i="4"/>
  <c r="F98" i="4"/>
  <c r="H100" i="4"/>
  <c r="K5" i="4"/>
  <c r="M97" i="4"/>
  <c r="H18" i="4"/>
  <c r="K33" i="4"/>
  <c r="J112" i="4"/>
  <c r="F139" i="4"/>
  <c r="J56" i="4"/>
  <c r="K138" i="4"/>
  <c r="F67" i="4"/>
  <c r="F134" i="4"/>
  <c r="K111" i="4"/>
  <c r="F135" i="4"/>
  <c r="H51" i="4"/>
  <c r="F54" i="4"/>
  <c r="M114" i="4"/>
  <c r="F127" i="4"/>
  <c r="M115" i="4"/>
  <c r="H53" i="4"/>
  <c r="J121" i="4"/>
  <c r="G27" i="4"/>
  <c r="K97" i="4"/>
  <c r="J31" i="4"/>
  <c r="G129" i="4"/>
  <c r="J101" i="4"/>
  <c r="M107" i="4"/>
  <c r="M136" i="4"/>
  <c r="F60" i="4"/>
  <c r="J138" i="4"/>
  <c r="G62" i="4"/>
  <c r="H101" i="4"/>
  <c r="J136" i="4"/>
  <c r="M132" i="4"/>
  <c r="H129" i="4"/>
  <c r="M3" i="4"/>
  <c r="M49" i="4"/>
  <c r="K49" i="4"/>
  <c r="K53" i="4"/>
  <c r="H117" i="4"/>
  <c r="G106" i="4"/>
  <c r="K11" i="4"/>
  <c r="K103" i="4"/>
  <c r="J35" i="4"/>
  <c r="F58" i="4"/>
  <c r="G23" i="4"/>
  <c r="J3" i="4"/>
  <c r="H128" i="4"/>
  <c r="F57" i="4"/>
  <c r="K3" i="4"/>
  <c r="M47" i="4"/>
  <c r="F41" i="4"/>
  <c r="H48" i="4"/>
  <c r="G136" i="4"/>
  <c r="J140" i="4"/>
  <c r="G115" i="4"/>
  <c r="M128" i="4"/>
  <c r="M9" i="6"/>
  <c r="G124" i="4"/>
  <c r="G44" i="4"/>
  <c r="H109" i="4"/>
  <c r="J68" i="4"/>
  <c r="M56" i="4"/>
  <c r="M141" i="4"/>
  <c r="J10" i="4"/>
  <c r="D119" i="4" l="1"/>
  <c r="A119" i="4" s="1"/>
  <c r="D128" i="4"/>
  <c r="I134" i="4"/>
  <c r="F28" i="5"/>
  <c r="I135" i="4"/>
  <c r="I141" i="4"/>
  <c r="D137" i="4"/>
  <c r="I133" i="4"/>
  <c r="D136" i="4"/>
  <c r="I121" i="4"/>
  <c r="D20" i="5"/>
  <c r="I137" i="4"/>
  <c r="I130" i="4"/>
  <c r="D135" i="4"/>
  <c r="D123" i="4"/>
  <c r="D121" i="4"/>
  <c r="A121" i="4" s="1"/>
  <c r="L17" i="6"/>
  <c r="D134" i="4"/>
  <c r="D125" i="4"/>
  <c r="I136" i="4"/>
  <c r="D129" i="4"/>
  <c r="A129" i="4" s="1"/>
  <c r="F29" i="5"/>
  <c r="D19" i="5"/>
  <c r="I119" i="4"/>
  <c r="D140" i="4"/>
  <c r="L21" i="6"/>
  <c r="D124" i="4"/>
  <c r="D133" i="4"/>
  <c r="I120" i="4"/>
  <c r="D138" i="4"/>
  <c r="I129" i="4"/>
  <c r="I131" i="4"/>
  <c r="D120" i="4"/>
  <c r="A120" i="4" s="1"/>
  <c r="D141" i="4"/>
  <c r="D130" i="4"/>
  <c r="D131" i="4"/>
  <c r="F27" i="5"/>
  <c r="I140" i="4"/>
  <c r="D132" i="4"/>
  <c r="D126" i="4"/>
  <c r="D122" i="4"/>
  <c r="I139" i="4"/>
  <c r="D18" i="5"/>
  <c r="D127" i="4"/>
  <c r="D139" i="4"/>
  <c r="I138" i="4"/>
  <c r="L16" i="6"/>
  <c r="D26" i="5" s="1"/>
  <c r="I132" i="4"/>
  <c r="B130" i="4"/>
  <c r="D142" i="4"/>
  <c r="I142" i="4"/>
  <c r="N144" i="4"/>
  <c r="O110" i="4"/>
  <c r="C107" i="4"/>
  <c r="G143" i="4"/>
  <c r="F143" i="4"/>
  <c r="M143" i="4"/>
  <c r="J143" i="4"/>
  <c r="K143" i="4"/>
  <c r="H143" i="4"/>
  <c r="A130" i="4" l="1"/>
  <c r="B131" i="4"/>
  <c r="I143" i="4"/>
  <c r="D143" i="4"/>
  <c r="N145" i="4"/>
  <c r="O111" i="4"/>
  <c r="K144" i="4"/>
  <c r="H144" i="4"/>
  <c r="F144" i="4"/>
  <c r="M144" i="4"/>
  <c r="G144" i="4"/>
  <c r="J144" i="4"/>
  <c r="B132" i="4" l="1"/>
  <c r="A131" i="4"/>
  <c r="I144" i="4"/>
  <c r="D144" i="4"/>
  <c r="N146" i="4"/>
  <c r="O112" i="4"/>
  <c r="C106" i="4"/>
  <c r="G145" i="4"/>
  <c r="H145" i="4"/>
  <c r="K145" i="4"/>
  <c r="J145" i="4"/>
  <c r="F145" i="4"/>
  <c r="M145" i="4"/>
  <c r="B133" i="4" l="1"/>
  <c r="A132" i="4"/>
  <c r="D145" i="4"/>
  <c r="I145" i="4"/>
  <c r="N147" i="4"/>
  <c r="O113" i="4"/>
  <c r="C105" i="4"/>
  <c r="F146" i="4"/>
  <c r="K146" i="4"/>
  <c r="H146" i="4"/>
  <c r="M146" i="4"/>
  <c r="J146" i="4"/>
  <c r="G146" i="4"/>
  <c r="B134" i="4" l="1"/>
  <c r="A133" i="4"/>
  <c r="I146" i="4"/>
  <c r="D146" i="4"/>
  <c r="N148" i="4"/>
  <c r="O114" i="4"/>
  <c r="C104" i="4"/>
  <c r="G147" i="4"/>
  <c r="K147" i="4"/>
  <c r="J147" i="4"/>
  <c r="F147" i="4"/>
  <c r="H147" i="4"/>
  <c r="M147" i="4"/>
  <c r="B135" i="4" l="1"/>
  <c r="A134" i="4"/>
  <c r="D147" i="4"/>
  <c r="I147" i="4"/>
  <c r="N149" i="4"/>
  <c r="O115" i="4"/>
  <c r="C103" i="4"/>
  <c r="H148" i="4"/>
  <c r="J148" i="4"/>
  <c r="F148" i="4"/>
  <c r="M148" i="4"/>
  <c r="K148" i="4"/>
  <c r="G148" i="4"/>
  <c r="B136" i="4" l="1"/>
  <c r="A135" i="4"/>
  <c r="I148" i="4"/>
  <c r="D148" i="4"/>
  <c r="N150" i="4"/>
  <c r="O116" i="4"/>
  <c r="C102" i="4"/>
  <c r="M149" i="4"/>
  <c r="G149" i="4"/>
  <c r="F149" i="4"/>
  <c r="H149" i="4"/>
  <c r="K149" i="4"/>
  <c r="J149" i="4"/>
  <c r="B137" i="4" l="1"/>
  <c r="A136" i="4"/>
  <c r="I149" i="4"/>
  <c r="D149" i="4"/>
  <c r="N151" i="4"/>
  <c r="O117" i="4"/>
  <c r="C101" i="4"/>
  <c r="K150" i="4"/>
  <c r="F150" i="4"/>
  <c r="H150" i="4"/>
  <c r="G150" i="4"/>
  <c r="M150" i="4"/>
  <c r="J150" i="4"/>
  <c r="B138" i="4" l="1"/>
  <c r="A137" i="4"/>
  <c r="D150" i="4"/>
  <c r="I150" i="4"/>
  <c r="N152" i="4"/>
  <c r="O118" i="4"/>
  <c r="C100" i="4"/>
  <c r="J151" i="4"/>
  <c r="G151" i="4"/>
  <c r="M151" i="4"/>
  <c r="H151" i="4"/>
  <c r="F151" i="4"/>
  <c r="K151" i="4"/>
  <c r="B139" i="4" l="1"/>
  <c r="A138" i="4"/>
  <c r="I151" i="4"/>
  <c r="D151" i="4"/>
  <c r="N153" i="4"/>
  <c r="C99" i="4"/>
  <c r="K152" i="4"/>
  <c r="J152" i="4"/>
  <c r="M152" i="4"/>
  <c r="H152" i="4"/>
  <c r="G152" i="4"/>
  <c r="F152" i="4"/>
  <c r="B140" i="4" l="1"/>
  <c r="A139" i="4"/>
  <c r="D152" i="4"/>
  <c r="I152" i="4"/>
  <c r="N154" i="4"/>
  <c r="C98" i="4"/>
  <c r="M153" i="4"/>
  <c r="H153" i="4"/>
  <c r="F153" i="4"/>
  <c r="K153" i="4"/>
  <c r="J153" i="4"/>
  <c r="G153" i="4"/>
  <c r="B141" i="4" l="1"/>
  <c r="A140" i="4"/>
  <c r="I153" i="4"/>
  <c r="D153" i="4"/>
  <c r="N155" i="4"/>
  <c r="C97" i="4"/>
  <c r="H154" i="4"/>
  <c r="G154" i="4"/>
  <c r="M154" i="4"/>
  <c r="K154" i="4"/>
  <c r="J154" i="4"/>
  <c r="F154" i="4"/>
  <c r="B142" i="4" l="1"/>
  <c r="A141" i="4"/>
  <c r="D154" i="4"/>
  <c r="I154" i="4"/>
  <c r="N156" i="4"/>
  <c r="C96" i="4"/>
  <c r="M155" i="4"/>
  <c r="G155" i="4"/>
  <c r="K155" i="4"/>
  <c r="J155" i="4"/>
  <c r="F155" i="4"/>
  <c r="H155" i="4"/>
  <c r="B143" i="4" l="1"/>
  <c r="A142" i="4"/>
  <c r="I155" i="4"/>
  <c r="D155" i="4"/>
  <c r="N157" i="4"/>
  <c r="C95" i="4"/>
  <c r="O94" i="4"/>
  <c r="O95" i="4" s="1"/>
  <c r="G156" i="4"/>
  <c r="H156" i="4"/>
  <c r="J156" i="4"/>
  <c r="M156" i="4"/>
  <c r="K156" i="4"/>
  <c r="F156" i="4"/>
  <c r="B144" i="4" l="1"/>
  <c r="A143" i="4"/>
  <c r="D156" i="4"/>
  <c r="I156" i="4"/>
  <c r="N158" i="4"/>
  <c r="O96" i="4"/>
  <c r="K157" i="4"/>
  <c r="H157" i="4"/>
  <c r="J157" i="4"/>
  <c r="G157" i="4"/>
  <c r="M157" i="4"/>
  <c r="F157" i="4"/>
  <c r="B145" i="4" l="1"/>
  <c r="A144" i="4"/>
  <c r="I157" i="4"/>
  <c r="D157" i="4"/>
  <c r="N159" i="4"/>
  <c r="O97" i="4"/>
  <c r="C94" i="4"/>
  <c r="K158" i="4"/>
  <c r="J158" i="4"/>
  <c r="H158" i="4"/>
  <c r="M158" i="4"/>
  <c r="G158" i="4"/>
  <c r="F158" i="4"/>
  <c r="B146" i="4" l="1"/>
  <c r="A145" i="4"/>
  <c r="D158" i="4"/>
  <c r="I158" i="4"/>
  <c r="N160" i="4"/>
  <c r="O98" i="4"/>
  <c r="J159" i="4"/>
  <c r="F159" i="4"/>
  <c r="G159" i="4"/>
  <c r="M159" i="4"/>
  <c r="K159" i="4"/>
  <c r="H159" i="4"/>
  <c r="B147" i="4" l="1"/>
  <c r="A146" i="4"/>
  <c r="D159" i="4"/>
  <c r="I159" i="4"/>
  <c r="N161" i="4"/>
  <c r="O99" i="4"/>
  <c r="C93" i="4"/>
  <c r="E42" i="4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4" i="4" s="1"/>
  <c r="T3" i="2"/>
  <c r="U3" i="2"/>
  <c r="V3" i="2"/>
  <c r="W3" i="2"/>
  <c r="X3" i="2"/>
  <c r="Y3" i="2"/>
  <c r="Z3" i="2"/>
  <c r="S3" i="2"/>
  <c r="C37" i="1"/>
  <c r="H160" i="4"/>
  <c r="F160" i="4"/>
  <c r="G160" i="4"/>
  <c r="M160" i="4"/>
  <c r="J160" i="4"/>
  <c r="K160" i="4"/>
  <c r="B148" i="4" l="1"/>
  <c r="A147" i="4"/>
  <c r="I160" i="4"/>
  <c r="D160" i="4"/>
  <c r="N162" i="4"/>
  <c r="O100" i="4"/>
  <c r="E95" i="4"/>
  <c r="M161" i="4"/>
  <c r="G2" i="5"/>
  <c r="G161" i="4"/>
  <c r="K2" i="5"/>
  <c r="B2" i="5"/>
  <c r="C2" i="5"/>
  <c r="J2" i="5"/>
  <c r="H161" i="4"/>
  <c r="K161" i="4"/>
  <c r="F2" i="5"/>
  <c r="D2" i="5"/>
  <c r="J161" i="4"/>
  <c r="F161" i="4"/>
  <c r="J4" i="6"/>
  <c r="L2" i="5"/>
  <c r="H2" i="5"/>
  <c r="I2" i="5"/>
  <c r="E2" i="5"/>
  <c r="B149" i="4" l="1"/>
  <c r="A148" i="4"/>
  <c r="I161" i="4"/>
  <c r="D161" i="4"/>
  <c r="N163" i="4"/>
  <c r="D11" i="5"/>
  <c r="O101" i="4"/>
  <c r="E96" i="4"/>
  <c r="H162" i="4"/>
  <c r="K162" i="4"/>
  <c r="J162" i="4"/>
  <c r="M162" i="4"/>
  <c r="F162" i="4"/>
  <c r="G162" i="4"/>
  <c r="B150" i="4" l="1"/>
  <c r="A149" i="4"/>
  <c r="D162" i="4"/>
  <c r="I162" i="4"/>
  <c r="N164" i="4"/>
  <c r="O102" i="4"/>
  <c r="E97" i="4"/>
  <c r="J163" i="4"/>
  <c r="K163" i="4"/>
  <c r="F163" i="4"/>
  <c r="G163" i="4"/>
  <c r="H163" i="4"/>
  <c r="M163" i="4"/>
  <c r="B151" i="4" l="1"/>
  <c r="A150" i="4"/>
  <c r="D163" i="4"/>
  <c r="I163" i="4"/>
  <c r="N165" i="4"/>
  <c r="O103" i="4"/>
  <c r="E98" i="4"/>
  <c r="G164" i="4"/>
  <c r="M164" i="4"/>
  <c r="K164" i="4"/>
  <c r="F164" i="4"/>
  <c r="J164" i="4"/>
  <c r="H164" i="4"/>
  <c r="B152" i="4" l="1"/>
  <c r="A151" i="4"/>
  <c r="D164" i="4"/>
  <c r="I164" i="4"/>
  <c r="N166" i="4"/>
  <c r="O104" i="4"/>
  <c r="E99" i="4"/>
  <c r="B25" i="5"/>
  <c r="B27" i="5"/>
  <c r="B26" i="5"/>
  <c r="B24" i="5"/>
  <c r="B29" i="5"/>
  <c r="B28" i="5"/>
  <c r="B22" i="5"/>
  <c r="B23" i="5"/>
  <c r="H165" i="4"/>
  <c r="J165" i="4"/>
  <c r="G165" i="4"/>
  <c r="M165" i="4"/>
  <c r="K165" i="4"/>
  <c r="F165" i="4"/>
  <c r="B153" i="4" l="1"/>
  <c r="A152" i="4"/>
  <c r="D165" i="4"/>
  <c r="I165" i="4"/>
  <c r="N167" i="4"/>
  <c r="O105" i="4"/>
  <c r="E100" i="4"/>
  <c r="E28" i="5"/>
  <c r="E29" i="5"/>
  <c r="D29" i="5"/>
  <c r="L20" i="6"/>
  <c r="D28" i="5" s="1"/>
  <c r="K166" i="4"/>
  <c r="K7" i="6"/>
  <c r="F166" i="4"/>
  <c r="K10" i="6"/>
  <c r="K9" i="6"/>
  <c r="M166" i="4"/>
  <c r="H166" i="4"/>
  <c r="G166" i="4"/>
  <c r="J166" i="4"/>
  <c r="B154" i="4" l="1"/>
  <c r="A153" i="4"/>
  <c r="I166" i="4"/>
  <c r="D166" i="4"/>
  <c r="N168" i="4"/>
  <c r="L7" i="6"/>
  <c r="D23" i="5" s="1"/>
  <c r="E101" i="4"/>
  <c r="L10" i="6"/>
  <c r="D25" i="5" s="1"/>
  <c r="E24" i="5"/>
  <c r="E26" i="5"/>
  <c r="E27" i="5"/>
  <c r="D27" i="5"/>
  <c r="L9" i="6"/>
  <c r="D24" i="5" s="1"/>
  <c r="C12" i="5"/>
  <c r="C13" i="5"/>
  <c r="C14" i="5"/>
  <c r="C15" i="5"/>
  <c r="C17" i="5"/>
  <c r="C18" i="5"/>
  <c r="C11" i="5"/>
  <c r="J5" i="6"/>
  <c r="K5" i="6"/>
  <c r="J6" i="6"/>
  <c r="H167" i="4"/>
  <c r="M5" i="6"/>
  <c r="J167" i="4"/>
  <c r="M167" i="4"/>
  <c r="M7" i="6"/>
  <c r="J7" i="6"/>
  <c r="J9" i="6"/>
  <c r="K6" i="6"/>
  <c r="J8" i="6"/>
  <c r="F167" i="4"/>
  <c r="J10" i="6"/>
  <c r="K167" i="4"/>
  <c r="G167" i="4"/>
  <c r="M6" i="6"/>
  <c r="B155" i="4" l="1"/>
  <c r="A154" i="4"/>
  <c r="I167" i="4"/>
  <c r="D167" i="4"/>
  <c r="N169" i="4"/>
  <c r="D16" i="5"/>
  <c r="D14" i="5"/>
  <c r="D17" i="5"/>
  <c r="D15" i="5"/>
  <c r="D13" i="5"/>
  <c r="D12" i="5"/>
  <c r="E102" i="4"/>
  <c r="F24" i="5"/>
  <c r="F25" i="5"/>
  <c r="F22" i="5"/>
  <c r="F23" i="5"/>
  <c r="E22" i="5"/>
  <c r="L5" i="6"/>
  <c r="D21" i="5" s="1"/>
  <c r="F21" i="5"/>
  <c r="L6" i="6"/>
  <c r="D22" i="5" s="1"/>
  <c r="B21" i="5"/>
  <c r="B2" i="6"/>
  <c r="M168" i="4"/>
  <c r="J168" i="4"/>
  <c r="F168" i="4"/>
  <c r="G168" i="4"/>
  <c r="H168" i="4"/>
  <c r="K168" i="4"/>
  <c r="B156" i="4" l="1"/>
  <c r="A155" i="4"/>
  <c r="I168" i="4"/>
  <c r="D168" i="4"/>
  <c r="N170" i="4"/>
  <c r="E103" i="4"/>
  <c r="E21" i="5"/>
  <c r="M169" i="4"/>
  <c r="K169" i="4"/>
  <c r="F169" i="4"/>
  <c r="H169" i="4"/>
  <c r="J169" i="4"/>
  <c r="G169" i="4"/>
  <c r="B157" i="4" l="1"/>
  <c r="A156" i="4"/>
  <c r="I169" i="4"/>
  <c r="D169" i="4"/>
  <c r="N171" i="4"/>
  <c r="D2" i="4"/>
  <c r="E104" i="4"/>
  <c r="I2" i="4"/>
  <c r="J170" i="4"/>
  <c r="K170" i="4"/>
  <c r="M170" i="4"/>
  <c r="G170" i="4"/>
  <c r="F170" i="4"/>
  <c r="H170" i="4"/>
  <c r="B158" i="4" l="1"/>
  <c r="A157" i="4"/>
  <c r="D170" i="4"/>
  <c r="I170" i="4"/>
  <c r="N172" i="4"/>
  <c r="E105" i="4"/>
  <c r="I122" i="4"/>
  <c r="O3" i="4"/>
  <c r="P16" i="4"/>
  <c r="P29" i="4" s="1"/>
  <c r="P17" i="4"/>
  <c r="P30" i="4" s="1"/>
  <c r="P18" i="4"/>
  <c r="P19" i="4"/>
  <c r="P20" i="4"/>
  <c r="P21" i="4"/>
  <c r="P22" i="4"/>
  <c r="P23" i="4"/>
  <c r="P24" i="4"/>
  <c r="P37" i="4" s="1"/>
  <c r="P25" i="4"/>
  <c r="P38" i="4" s="1"/>
  <c r="P26" i="4"/>
  <c r="P27" i="4"/>
  <c r="P34" i="4"/>
  <c r="P15" i="4"/>
  <c r="M171" i="4"/>
  <c r="F171" i="4"/>
  <c r="H171" i="4"/>
  <c r="J171" i="4"/>
  <c r="G171" i="4"/>
  <c r="K171" i="4"/>
  <c r="B159" i="4" l="1"/>
  <c r="A158" i="4"/>
  <c r="I171" i="4"/>
  <c r="D171" i="4"/>
  <c r="N173" i="4"/>
  <c r="P42" i="4"/>
  <c r="P50" i="4"/>
  <c r="P28" i="4"/>
  <c r="P51" i="4"/>
  <c r="P33" i="4"/>
  <c r="P40" i="4"/>
  <c r="P36" i="4"/>
  <c r="P32" i="4"/>
  <c r="P47" i="4"/>
  <c r="P43" i="4"/>
  <c r="P39" i="4"/>
  <c r="P35" i="4"/>
  <c r="P31" i="4"/>
  <c r="O4" i="4"/>
  <c r="I123" i="4"/>
  <c r="I1" i="4"/>
  <c r="G172" i="4"/>
  <c r="J172" i="4"/>
  <c r="H172" i="4"/>
  <c r="F172" i="4"/>
  <c r="M172" i="4"/>
  <c r="K172" i="4"/>
  <c r="B160" i="4" l="1"/>
  <c r="A159" i="4"/>
  <c r="D172" i="4"/>
  <c r="I172" i="4"/>
  <c r="N174" i="4"/>
  <c r="I15" i="4"/>
  <c r="I3" i="4"/>
  <c r="P44" i="4"/>
  <c r="P60" i="4"/>
  <c r="P49" i="4"/>
  <c r="P41" i="4"/>
  <c r="P53" i="4"/>
  <c r="P52" i="4"/>
  <c r="P46" i="4"/>
  <c r="P63" i="4"/>
  <c r="P48" i="4"/>
  <c r="O5" i="4"/>
  <c r="P56" i="4"/>
  <c r="P45" i="4"/>
  <c r="P64" i="4"/>
  <c r="P55" i="4"/>
  <c r="E107" i="4"/>
  <c r="I124" i="4"/>
  <c r="C122" i="4"/>
  <c r="C123" i="4"/>
  <c r="C124" i="4"/>
  <c r="C125" i="4"/>
  <c r="C126" i="4"/>
  <c r="C127" i="4"/>
  <c r="C128" i="4"/>
  <c r="K173" i="4"/>
  <c r="M173" i="4"/>
  <c r="J173" i="4"/>
  <c r="H173" i="4"/>
  <c r="G173" i="4"/>
  <c r="F173" i="4"/>
  <c r="B161" i="4" l="1"/>
  <c r="A160" i="4"/>
  <c r="I173" i="4"/>
  <c r="D173" i="4"/>
  <c r="N175" i="4"/>
  <c r="I4" i="4"/>
  <c r="I28" i="4"/>
  <c r="P76" i="4"/>
  <c r="P54" i="4"/>
  <c r="P69" i="4"/>
  <c r="P61" i="4"/>
  <c r="P66" i="4"/>
  <c r="P73" i="4"/>
  <c r="P68" i="4"/>
  <c r="P57" i="4"/>
  <c r="P77" i="4"/>
  <c r="P59" i="4"/>
  <c r="P58" i="4"/>
  <c r="O6" i="4"/>
  <c r="P65" i="4"/>
  <c r="P62" i="4"/>
  <c r="E108" i="4"/>
  <c r="I125" i="4"/>
  <c r="B35" i="1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D51" i="4"/>
  <c r="C51" i="4"/>
  <c r="D50" i="4"/>
  <c r="C50" i="4"/>
  <c r="C49" i="4"/>
  <c r="C48" i="4"/>
  <c r="D47" i="4"/>
  <c r="C47" i="4"/>
  <c r="C46" i="4"/>
  <c r="C45" i="4"/>
  <c r="C44" i="4"/>
  <c r="D43" i="4"/>
  <c r="C43" i="4"/>
  <c r="D42" i="4"/>
  <c r="C42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D13" i="4"/>
  <c r="D12" i="4"/>
  <c r="D11" i="4"/>
  <c r="D10" i="4"/>
  <c r="D9" i="4"/>
  <c r="D8" i="4"/>
  <c r="D7" i="4"/>
  <c r="D6" i="4"/>
  <c r="D5" i="4"/>
  <c r="D4" i="4"/>
  <c r="D3" i="4"/>
  <c r="C3" i="4"/>
  <c r="C4" i="4"/>
  <c r="C5" i="4"/>
  <c r="C6" i="4"/>
  <c r="C7" i="4"/>
  <c r="C8" i="4"/>
  <c r="C9" i="4"/>
  <c r="C10" i="4"/>
  <c r="C11" i="4"/>
  <c r="C12" i="4"/>
  <c r="C13" i="4"/>
  <c r="C14" i="4"/>
  <c r="C2" i="4"/>
  <c r="R3" i="2"/>
  <c r="B2" i="2"/>
  <c r="M174" i="4"/>
  <c r="F174" i="4"/>
  <c r="J174" i="4"/>
  <c r="H174" i="4"/>
  <c r="G174" i="4"/>
  <c r="K174" i="4"/>
  <c r="B162" i="4" l="1"/>
  <c r="A161" i="4"/>
  <c r="D174" i="4"/>
  <c r="I174" i="4"/>
  <c r="N176" i="4"/>
  <c r="D52" i="4"/>
  <c r="I5" i="4"/>
  <c r="D45" i="4"/>
  <c r="D46" i="4"/>
  <c r="D60" i="4"/>
  <c r="D53" i="4"/>
  <c r="D48" i="4"/>
  <c r="A48" i="4" s="1"/>
  <c r="D41" i="4"/>
  <c r="A41" i="4" s="1"/>
  <c r="I41" i="4"/>
  <c r="D44" i="4"/>
  <c r="A44" i="4" s="1"/>
  <c r="D56" i="4"/>
  <c r="D63" i="4"/>
  <c r="D64" i="4"/>
  <c r="D55" i="4"/>
  <c r="D49" i="4"/>
  <c r="A49" i="4" s="1"/>
  <c r="P90" i="4"/>
  <c r="P79" i="4"/>
  <c r="P75" i="4"/>
  <c r="O7" i="4"/>
  <c r="P70" i="4"/>
  <c r="P74" i="4"/>
  <c r="P89" i="4"/>
  <c r="P78" i="4"/>
  <c r="P71" i="4"/>
  <c r="P81" i="4"/>
  <c r="P82" i="4"/>
  <c r="P72" i="4"/>
  <c r="P86" i="4"/>
  <c r="P67" i="4"/>
  <c r="A26" i="4"/>
  <c r="E109" i="4"/>
  <c r="I126" i="4"/>
  <c r="A5" i="4"/>
  <c r="A51" i="4"/>
  <c r="A36" i="4"/>
  <c r="A40" i="4"/>
  <c r="A11" i="4"/>
  <c r="A38" i="4"/>
  <c r="A27" i="4"/>
  <c r="A18" i="4"/>
  <c r="A23" i="4"/>
  <c r="A25" i="4"/>
  <c r="A31" i="4"/>
  <c r="A20" i="4"/>
  <c r="A17" i="4"/>
  <c r="A24" i="4"/>
  <c r="A6" i="4"/>
  <c r="A29" i="4"/>
  <c r="A30" i="4"/>
  <c r="A12" i="4"/>
  <c r="A37" i="4"/>
  <c r="A7" i="4"/>
  <c r="A14" i="4"/>
  <c r="A32" i="4"/>
  <c r="A39" i="4"/>
  <c r="A13" i="4"/>
  <c r="A4" i="4"/>
  <c r="A47" i="4"/>
  <c r="A3" i="4"/>
  <c r="A16" i="4"/>
  <c r="A124" i="4"/>
  <c r="A128" i="4"/>
  <c r="A123" i="4"/>
  <c r="A127" i="4"/>
  <c r="A125" i="4"/>
  <c r="A122" i="4"/>
  <c r="A126" i="4"/>
  <c r="A50" i="4"/>
  <c r="A42" i="4"/>
  <c r="A2" i="4"/>
  <c r="A19" i="4"/>
  <c r="A33" i="4"/>
  <c r="A8" i="4"/>
  <c r="A21" i="4"/>
  <c r="A28" i="4"/>
  <c r="A10" i="4"/>
  <c r="A35" i="4"/>
  <c r="A9" i="4"/>
  <c r="A34" i="4"/>
  <c r="A15" i="4"/>
  <c r="A43" i="4"/>
  <c r="A22" i="4"/>
  <c r="K175" i="4"/>
  <c r="H175" i="4"/>
  <c r="M175" i="4"/>
  <c r="G175" i="4"/>
  <c r="J175" i="4"/>
  <c r="F175" i="4"/>
  <c r="B163" i="4" l="1"/>
  <c r="A162" i="4"/>
  <c r="I175" i="4"/>
  <c r="D175" i="4"/>
  <c r="N177" i="4"/>
  <c r="A45" i="4"/>
  <c r="A64" i="4"/>
  <c r="A53" i="4"/>
  <c r="A55" i="4"/>
  <c r="A52" i="4"/>
  <c r="A60" i="4"/>
  <c r="A46" i="4"/>
  <c r="A63" i="4"/>
  <c r="I54" i="4"/>
  <c r="I6" i="4"/>
  <c r="D73" i="4"/>
  <c r="A73" i="4" s="1"/>
  <c r="D76" i="4"/>
  <c r="A76" i="4" s="1"/>
  <c r="D57" i="4"/>
  <c r="A57" i="4" s="1"/>
  <c r="D69" i="4"/>
  <c r="A69" i="4" s="1"/>
  <c r="D65" i="4"/>
  <c r="A65" i="4" s="1"/>
  <c r="D61" i="4"/>
  <c r="A61" i="4" s="1"/>
  <c r="D77" i="4"/>
  <c r="A77" i="4" s="1"/>
  <c r="D58" i="4"/>
  <c r="A58" i="4" s="1"/>
  <c r="D66" i="4"/>
  <c r="A66" i="4" s="1"/>
  <c r="D54" i="4"/>
  <c r="A54" i="4" s="1"/>
  <c r="D59" i="4"/>
  <c r="A59" i="4" s="1"/>
  <c r="D68" i="4"/>
  <c r="A68" i="4" s="1"/>
  <c r="D62" i="4"/>
  <c r="A62" i="4" s="1"/>
  <c r="P95" i="4"/>
  <c r="P102" i="4"/>
  <c r="P103" i="4"/>
  <c r="P94" i="4"/>
  <c r="P99" i="4"/>
  <c r="P84" i="4"/>
  <c r="P83" i="4"/>
  <c r="P88" i="4"/>
  <c r="P80" i="4"/>
  <c r="P87" i="4"/>
  <c r="O8" i="4"/>
  <c r="A56" i="4"/>
  <c r="P85" i="4"/>
  <c r="P91" i="4"/>
  <c r="P92" i="4"/>
  <c r="E110" i="4"/>
  <c r="I127" i="4"/>
  <c r="K176" i="4"/>
  <c r="J176" i="4"/>
  <c r="F176" i="4"/>
  <c r="H176" i="4"/>
  <c r="M176" i="4"/>
  <c r="G176" i="4"/>
  <c r="B164" i="4" l="1"/>
  <c r="A163" i="4"/>
  <c r="I176" i="4"/>
  <c r="D176" i="4"/>
  <c r="N178" i="4"/>
  <c r="D89" i="4"/>
  <c r="A89" i="4" s="1"/>
  <c r="D79" i="4"/>
  <c r="A79" i="4" s="1"/>
  <c r="D78" i="4"/>
  <c r="A78" i="4" s="1"/>
  <c r="D72" i="4"/>
  <c r="A72" i="4" s="1"/>
  <c r="I7" i="4"/>
  <c r="D70" i="4"/>
  <c r="A70" i="4" s="1"/>
  <c r="D86" i="4"/>
  <c r="A86" i="4" s="1"/>
  <c r="D82" i="4"/>
  <c r="A82" i="4" s="1"/>
  <c r="D74" i="4"/>
  <c r="A74" i="4" s="1"/>
  <c r="D81" i="4"/>
  <c r="A81" i="4" s="1"/>
  <c r="D67" i="4"/>
  <c r="A67" i="4" s="1"/>
  <c r="D75" i="4"/>
  <c r="A75" i="4" s="1"/>
  <c r="I67" i="4"/>
  <c r="D71" i="4"/>
  <c r="A71" i="4" s="1"/>
  <c r="D90" i="4"/>
  <c r="A90" i="4" s="1"/>
  <c r="O9" i="4"/>
  <c r="P105" i="4"/>
  <c r="P93" i="4"/>
  <c r="P101" i="4"/>
  <c r="P107" i="4"/>
  <c r="P115" i="4"/>
  <c r="P104" i="4"/>
  <c r="P96" i="4"/>
  <c r="P98" i="4"/>
  <c r="P100" i="4"/>
  <c r="P97" i="4"/>
  <c r="P108" i="4"/>
  <c r="P112" i="4"/>
  <c r="P116" i="4"/>
  <c r="E111" i="4"/>
  <c r="I128" i="4"/>
  <c r="K177" i="4"/>
  <c r="M177" i="4"/>
  <c r="H177" i="4"/>
  <c r="J177" i="4"/>
  <c r="F177" i="4"/>
  <c r="G177" i="4"/>
  <c r="B165" i="4" l="1"/>
  <c r="A164" i="4"/>
  <c r="I177" i="4"/>
  <c r="D177" i="4"/>
  <c r="N179" i="4"/>
  <c r="D103" i="4"/>
  <c r="A103" i="4" s="1"/>
  <c r="D99" i="4"/>
  <c r="A99" i="4" s="1"/>
  <c r="D95" i="4"/>
  <c r="A95" i="4" s="1"/>
  <c r="D85" i="4"/>
  <c r="A85" i="4" s="1"/>
  <c r="D83" i="4"/>
  <c r="A83" i="4" s="1"/>
  <c r="D91" i="4"/>
  <c r="A91" i="4" s="1"/>
  <c r="D102" i="4"/>
  <c r="A102" i="4" s="1"/>
  <c r="D94" i="4"/>
  <c r="A94" i="4" s="1"/>
  <c r="I99" i="4"/>
  <c r="D80" i="4"/>
  <c r="A80" i="4" s="1"/>
  <c r="I102" i="4"/>
  <c r="I94" i="4"/>
  <c r="D84" i="4"/>
  <c r="A84" i="4" s="1"/>
  <c r="I103" i="4"/>
  <c r="I95" i="4"/>
  <c r="D87" i="4"/>
  <c r="A87" i="4" s="1"/>
  <c r="D88" i="4"/>
  <c r="A88" i="4" s="1"/>
  <c r="I80" i="4"/>
  <c r="D92" i="4"/>
  <c r="A92" i="4" s="1"/>
  <c r="I8" i="4"/>
  <c r="P110" i="4"/>
  <c r="P109" i="4"/>
  <c r="P106" i="4"/>
  <c r="O10" i="4"/>
  <c r="P117" i="4"/>
  <c r="P118" i="4"/>
  <c r="P113" i="4"/>
  <c r="P114" i="4"/>
  <c r="P111" i="4"/>
  <c r="E112" i="4"/>
  <c r="H178" i="4"/>
  <c r="G178" i="4"/>
  <c r="K178" i="4"/>
  <c r="J178" i="4"/>
  <c r="M178" i="4"/>
  <c r="F178" i="4"/>
  <c r="B166" i="4" l="1"/>
  <c r="A165" i="4"/>
  <c r="I178" i="4"/>
  <c r="D178" i="4"/>
  <c r="N180" i="4"/>
  <c r="I98" i="4"/>
  <c r="I115" i="4"/>
  <c r="D115" i="4"/>
  <c r="D98" i="4"/>
  <c r="A98" i="4" s="1"/>
  <c r="D112" i="4"/>
  <c r="A112" i="4" s="1"/>
  <c r="I101" i="4"/>
  <c r="D101" i="4"/>
  <c r="A101" i="4" s="1"/>
  <c r="I105" i="4"/>
  <c r="D105" i="4"/>
  <c r="A105" i="4" s="1"/>
  <c r="D96" i="4"/>
  <c r="A96" i="4" s="1"/>
  <c r="I108" i="4"/>
  <c r="D108" i="4"/>
  <c r="A108" i="4" s="1"/>
  <c r="D116" i="4"/>
  <c r="I93" i="4"/>
  <c r="I116" i="4"/>
  <c r="D107" i="4"/>
  <c r="A107" i="4" s="1"/>
  <c r="I9" i="4"/>
  <c r="I96" i="4"/>
  <c r="I97" i="4"/>
  <c r="I107" i="4"/>
  <c r="I100" i="4"/>
  <c r="I112" i="4"/>
  <c r="D100" i="4"/>
  <c r="A100" i="4" s="1"/>
  <c r="I104" i="4"/>
  <c r="D104" i="4"/>
  <c r="A104" i="4" s="1"/>
  <c r="D93" i="4"/>
  <c r="A93" i="4" s="1"/>
  <c r="D97" i="4"/>
  <c r="A97" i="4" s="1"/>
  <c r="O11" i="4"/>
  <c r="E113" i="4"/>
  <c r="M179" i="4"/>
  <c r="K179" i="4"/>
  <c r="F179" i="4"/>
  <c r="J179" i="4"/>
  <c r="G179" i="4"/>
  <c r="H179" i="4"/>
  <c r="B167" i="4" l="1"/>
  <c r="A166" i="4"/>
  <c r="I179" i="4"/>
  <c r="D179" i="4"/>
  <c r="N181" i="4"/>
  <c r="D118" i="4"/>
  <c r="I10" i="4"/>
  <c r="I111" i="4"/>
  <c r="I114" i="4"/>
  <c r="I117" i="4"/>
  <c r="D117" i="4"/>
  <c r="I110" i="4"/>
  <c r="D114" i="4"/>
  <c r="I118" i="4"/>
  <c r="I106" i="4"/>
  <c r="D110" i="4"/>
  <c r="A110" i="4" s="1"/>
  <c r="D109" i="4"/>
  <c r="A109" i="4" s="1"/>
  <c r="D113" i="4"/>
  <c r="A113" i="4" s="1"/>
  <c r="D111" i="4"/>
  <c r="A111" i="4" s="1"/>
  <c r="I109" i="4"/>
  <c r="I113" i="4"/>
  <c r="D106" i="4"/>
  <c r="A106" i="4" s="1"/>
  <c r="O12" i="4"/>
  <c r="E114" i="4"/>
  <c r="J180" i="4"/>
  <c r="K180" i="4"/>
  <c r="F180" i="4"/>
  <c r="G180" i="4"/>
  <c r="H180" i="4"/>
  <c r="M180" i="4"/>
  <c r="B168" i="4" l="1"/>
  <c r="A167" i="4"/>
  <c r="I180" i="4"/>
  <c r="D180" i="4"/>
  <c r="N182" i="4"/>
  <c r="I11" i="4"/>
  <c r="O13" i="4"/>
  <c r="A114" i="4"/>
  <c r="E115" i="4"/>
  <c r="J181" i="4"/>
  <c r="M181" i="4"/>
  <c r="F181" i="4"/>
  <c r="H181" i="4"/>
  <c r="K181" i="4"/>
  <c r="G181" i="4"/>
  <c r="B169" i="4" l="1"/>
  <c r="A168" i="4"/>
  <c r="D181" i="4"/>
  <c r="I181" i="4"/>
  <c r="N183" i="4"/>
  <c r="I12" i="4"/>
  <c r="O14" i="4"/>
  <c r="A115" i="4"/>
  <c r="E116" i="4"/>
  <c r="G182" i="4"/>
  <c r="M182" i="4"/>
  <c r="H182" i="4"/>
  <c r="K182" i="4"/>
  <c r="J182" i="4"/>
  <c r="F182" i="4"/>
  <c r="B170" i="4" l="1"/>
  <c r="A169" i="4"/>
  <c r="D182" i="4"/>
  <c r="I182" i="4"/>
  <c r="N184" i="4"/>
  <c r="I13" i="4"/>
  <c r="O16" i="4"/>
  <c r="A116" i="4"/>
  <c r="E117" i="4"/>
  <c r="G183" i="4"/>
  <c r="J183" i="4"/>
  <c r="K183" i="4"/>
  <c r="H183" i="4"/>
  <c r="M183" i="4"/>
  <c r="F183" i="4"/>
  <c r="B171" i="4" l="1"/>
  <c r="A170" i="4"/>
  <c r="D183" i="4"/>
  <c r="I183" i="4"/>
  <c r="N185" i="4"/>
  <c r="I14" i="4"/>
  <c r="O17" i="4"/>
  <c r="A117" i="4"/>
  <c r="E118" i="4"/>
  <c r="A118" i="4" s="1"/>
  <c r="F184" i="4"/>
  <c r="H184" i="4"/>
  <c r="J184" i="4"/>
  <c r="G184" i="4"/>
  <c r="K184" i="4"/>
  <c r="M184" i="4"/>
  <c r="B172" i="4" l="1"/>
  <c r="A171" i="4"/>
  <c r="D184" i="4"/>
  <c r="I184" i="4"/>
  <c r="N186" i="4"/>
  <c r="I16" i="4"/>
  <c r="O18" i="4"/>
  <c r="J185" i="4"/>
  <c r="K185" i="4"/>
  <c r="G185" i="4"/>
  <c r="F185" i="4"/>
  <c r="H185" i="4"/>
  <c r="M185" i="4"/>
  <c r="B173" i="4" l="1"/>
  <c r="A172" i="4"/>
  <c r="D185" i="4"/>
  <c r="I185" i="4"/>
  <c r="N187" i="4"/>
  <c r="I17" i="4"/>
  <c r="O19" i="4"/>
  <c r="M186" i="4"/>
  <c r="K186" i="4"/>
  <c r="J186" i="4"/>
  <c r="G186" i="4"/>
  <c r="H186" i="4"/>
  <c r="F186" i="4"/>
  <c r="B174" i="4" l="1"/>
  <c r="A173" i="4"/>
  <c r="D186" i="4"/>
  <c r="I186" i="4"/>
  <c r="N188" i="4"/>
  <c r="I18" i="4"/>
  <c r="O20" i="4"/>
  <c r="K187" i="4"/>
  <c r="H187" i="4"/>
  <c r="G187" i="4"/>
  <c r="M187" i="4"/>
  <c r="J187" i="4"/>
  <c r="F187" i="4"/>
  <c r="B175" i="4" l="1"/>
  <c r="A174" i="4"/>
  <c r="D187" i="4"/>
  <c r="I187" i="4"/>
  <c r="N189" i="4"/>
  <c r="I19" i="4"/>
  <c r="O21" i="4"/>
  <c r="G188" i="4"/>
  <c r="J188" i="4"/>
  <c r="H188" i="4"/>
  <c r="F188" i="4"/>
  <c r="K188" i="4"/>
  <c r="M188" i="4"/>
  <c r="B176" i="4" l="1"/>
  <c r="A175" i="4"/>
  <c r="I188" i="4"/>
  <c r="D188" i="4"/>
  <c r="N190" i="4"/>
  <c r="I20" i="4"/>
  <c r="O22" i="4"/>
  <c r="M189" i="4"/>
  <c r="F189" i="4"/>
  <c r="J189" i="4"/>
  <c r="K189" i="4"/>
  <c r="G189" i="4"/>
  <c r="H189" i="4"/>
  <c r="B177" i="4" l="1"/>
  <c r="A176" i="4"/>
  <c r="D189" i="4"/>
  <c r="I189" i="4"/>
  <c r="N191" i="4"/>
  <c r="I21" i="4"/>
  <c r="O23" i="4"/>
  <c r="K190" i="4"/>
  <c r="F190" i="4"/>
  <c r="H190" i="4"/>
  <c r="M190" i="4"/>
  <c r="G190" i="4"/>
  <c r="J190" i="4"/>
  <c r="B178" i="4" l="1"/>
  <c r="A177" i="4"/>
  <c r="I190" i="4"/>
  <c r="D190" i="4"/>
  <c r="N192" i="4"/>
  <c r="I22" i="4"/>
  <c r="O24" i="4"/>
  <c r="H191" i="4"/>
  <c r="J191" i="4"/>
  <c r="F191" i="4"/>
  <c r="K191" i="4"/>
  <c r="G191" i="4"/>
  <c r="M191" i="4"/>
  <c r="B179" i="4" l="1"/>
  <c r="A178" i="4"/>
  <c r="I191" i="4"/>
  <c r="D191" i="4"/>
  <c r="N193" i="4"/>
  <c r="I23" i="4"/>
  <c r="O25" i="4"/>
  <c r="J192" i="4"/>
  <c r="H192" i="4"/>
  <c r="F192" i="4"/>
  <c r="G192" i="4"/>
  <c r="M192" i="4"/>
  <c r="K192" i="4"/>
  <c r="B180" i="4" l="1"/>
  <c r="A179" i="4"/>
  <c r="I192" i="4"/>
  <c r="D192" i="4"/>
  <c r="N194" i="4"/>
  <c r="I24" i="4"/>
  <c r="O26" i="4"/>
  <c r="K193" i="4"/>
  <c r="G193" i="4"/>
  <c r="H193" i="4"/>
  <c r="F193" i="4"/>
  <c r="M193" i="4"/>
  <c r="J193" i="4"/>
  <c r="B181" i="4" l="1"/>
  <c r="A180" i="4"/>
  <c r="I193" i="4"/>
  <c r="D193" i="4"/>
  <c r="N195" i="4"/>
  <c r="I25" i="4"/>
  <c r="O27" i="4"/>
  <c r="G194" i="4"/>
  <c r="M194" i="4"/>
  <c r="H194" i="4"/>
  <c r="F194" i="4"/>
  <c r="J194" i="4"/>
  <c r="K194" i="4"/>
  <c r="B182" i="4" l="1"/>
  <c r="A181" i="4"/>
  <c r="D194" i="4"/>
  <c r="I194" i="4"/>
  <c r="N196" i="4"/>
  <c r="I26" i="4"/>
  <c r="O29" i="4"/>
  <c r="F195" i="4"/>
  <c r="K195" i="4"/>
  <c r="M195" i="4"/>
  <c r="J195" i="4"/>
  <c r="G195" i="4"/>
  <c r="H195" i="4"/>
  <c r="B183" i="4" l="1"/>
  <c r="A182" i="4"/>
  <c r="D195" i="4"/>
  <c r="I195" i="4"/>
  <c r="N197" i="4"/>
  <c r="I27" i="4"/>
  <c r="O30" i="4"/>
  <c r="F196" i="4"/>
  <c r="G196" i="4"/>
  <c r="J196" i="4"/>
  <c r="M196" i="4"/>
  <c r="H196" i="4"/>
  <c r="K196" i="4"/>
  <c r="B184" i="4" l="1"/>
  <c r="A183" i="4"/>
  <c r="I196" i="4"/>
  <c r="D196" i="4"/>
  <c r="N198" i="4"/>
  <c r="I29" i="4"/>
  <c r="O31" i="4"/>
  <c r="K197" i="4"/>
  <c r="G197" i="4"/>
  <c r="F197" i="4"/>
  <c r="H197" i="4"/>
  <c r="M197" i="4"/>
  <c r="J197" i="4"/>
  <c r="B185" i="4" l="1"/>
  <c r="A184" i="4"/>
  <c r="D197" i="4"/>
  <c r="I197" i="4"/>
  <c r="N199" i="4"/>
  <c r="I30" i="4"/>
  <c r="O32" i="4"/>
  <c r="F198" i="4"/>
  <c r="G198" i="4"/>
  <c r="H198" i="4"/>
  <c r="J198" i="4"/>
  <c r="M198" i="4"/>
  <c r="K198" i="4"/>
  <c r="B186" i="4" l="1"/>
  <c r="A185" i="4"/>
  <c r="I198" i="4"/>
  <c r="D198" i="4"/>
  <c r="N200" i="4"/>
  <c r="I31" i="4"/>
  <c r="O33" i="4"/>
  <c r="K199" i="4"/>
  <c r="J199" i="4"/>
  <c r="G199" i="4"/>
  <c r="F199" i="4"/>
  <c r="M199" i="4"/>
  <c r="H199" i="4"/>
  <c r="B187" i="4" l="1"/>
  <c r="A186" i="4"/>
  <c r="I199" i="4"/>
  <c r="D199" i="4"/>
  <c r="N201" i="4"/>
  <c r="I32" i="4"/>
  <c r="O34" i="4"/>
  <c r="K200" i="4"/>
  <c r="G200" i="4"/>
  <c r="H200" i="4"/>
  <c r="M200" i="4"/>
  <c r="F200" i="4"/>
  <c r="J200" i="4"/>
  <c r="B188" i="4" l="1"/>
  <c r="A187" i="4"/>
  <c r="D200" i="4"/>
  <c r="I200" i="4"/>
  <c r="N202" i="4"/>
  <c r="I33" i="4"/>
  <c r="O35" i="4"/>
  <c r="H201" i="4"/>
  <c r="M201" i="4"/>
  <c r="G201" i="4"/>
  <c r="J201" i="4"/>
  <c r="F201" i="4"/>
  <c r="K201" i="4"/>
  <c r="B189" i="4" l="1"/>
  <c r="A188" i="4"/>
  <c r="D201" i="4"/>
  <c r="I201" i="4"/>
  <c r="N203" i="4"/>
  <c r="I34" i="4"/>
  <c r="O36" i="4"/>
  <c r="G202" i="4"/>
  <c r="K202" i="4"/>
  <c r="M202" i="4"/>
  <c r="F202" i="4"/>
  <c r="H202" i="4"/>
  <c r="J202" i="4"/>
  <c r="B190" i="4" l="1"/>
  <c r="A189" i="4"/>
  <c r="D202" i="4"/>
  <c r="I202" i="4"/>
  <c r="N204" i="4"/>
  <c r="I35" i="4"/>
  <c r="O37" i="4"/>
  <c r="J203" i="4"/>
  <c r="G203" i="4"/>
  <c r="H203" i="4"/>
  <c r="F203" i="4"/>
  <c r="K203" i="4"/>
  <c r="M203" i="4"/>
  <c r="B191" i="4" l="1"/>
  <c r="A190" i="4"/>
  <c r="D203" i="4"/>
  <c r="I203" i="4"/>
  <c r="N205" i="4"/>
  <c r="I36" i="4"/>
  <c r="O38" i="4"/>
  <c r="J204" i="4"/>
  <c r="H204" i="4"/>
  <c r="G204" i="4"/>
  <c r="F204" i="4"/>
  <c r="M204" i="4"/>
  <c r="K204" i="4"/>
  <c r="B192" i="4" l="1"/>
  <c r="A191" i="4"/>
  <c r="I204" i="4"/>
  <c r="D204" i="4"/>
  <c r="N206" i="4"/>
  <c r="I37" i="4"/>
  <c r="O39" i="4"/>
  <c r="G205" i="4"/>
  <c r="J205" i="4"/>
  <c r="K205" i="4"/>
  <c r="M205" i="4"/>
  <c r="F205" i="4"/>
  <c r="H205" i="4"/>
  <c r="B193" i="4" l="1"/>
  <c r="A192" i="4"/>
  <c r="D205" i="4"/>
  <c r="I205" i="4"/>
  <c r="N207" i="4"/>
  <c r="I38" i="4"/>
  <c r="O40" i="4"/>
  <c r="H206" i="4"/>
  <c r="M206" i="4"/>
  <c r="G206" i="4"/>
  <c r="J206" i="4"/>
  <c r="F206" i="4"/>
  <c r="K206" i="4"/>
  <c r="B194" i="4" l="1"/>
  <c r="A193" i="4"/>
  <c r="I206" i="4"/>
  <c r="D206" i="4"/>
  <c r="N208" i="4"/>
  <c r="I39" i="4"/>
  <c r="O42" i="4"/>
  <c r="F207" i="4"/>
  <c r="M207" i="4"/>
  <c r="G207" i="4"/>
  <c r="J207" i="4"/>
  <c r="H207" i="4"/>
  <c r="K207" i="4"/>
  <c r="B195" i="4" l="1"/>
  <c r="A194" i="4"/>
  <c r="I207" i="4"/>
  <c r="D207" i="4"/>
  <c r="N209" i="4"/>
  <c r="I40" i="4"/>
  <c r="O43" i="4"/>
  <c r="H208" i="4"/>
  <c r="F208" i="4"/>
  <c r="M208" i="4"/>
  <c r="K208" i="4"/>
  <c r="G208" i="4"/>
  <c r="J208" i="4"/>
  <c r="B196" i="4" l="1"/>
  <c r="A195" i="4"/>
  <c r="D208" i="4"/>
  <c r="I208" i="4"/>
  <c r="N210" i="4"/>
  <c r="I42" i="4"/>
  <c r="O44" i="4"/>
  <c r="F209" i="4"/>
  <c r="G209" i="4"/>
  <c r="M209" i="4"/>
  <c r="H209" i="4"/>
  <c r="K209" i="4"/>
  <c r="J209" i="4"/>
  <c r="B197" i="4" l="1"/>
  <c r="A196" i="4"/>
  <c r="D209" i="4"/>
  <c r="I209" i="4"/>
  <c r="N211" i="4"/>
  <c r="I43" i="4"/>
  <c r="O45" i="4"/>
  <c r="H210" i="4"/>
  <c r="F210" i="4"/>
  <c r="J210" i="4"/>
  <c r="M210" i="4"/>
  <c r="K210" i="4"/>
  <c r="G210" i="4"/>
  <c r="B198" i="4" l="1"/>
  <c r="A197" i="4"/>
  <c r="I210" i="4"/>
  <c r="D210" i="4"/>
  <c r="N212" i="4"/>
  <c r="I44" i="4"/>
  <c r="O46" i="4"/>
  <c r="K211" i="4"/>
  <c r="J211" i="4"/>
  <c r="M211" i="4"/>
  <c r="G211" i="4"/>
  <c r="H211" i="4"/>
  <c r="F211" i="4"/>
  <c r="B199" i="4" l="1"/>
  <c r="A198" i="4"/>
  <c r="D211" i="4"/>
  <c r="I211" i="4"/>
  <c r="N213" i="4"/>
  <c r="I45" i="4"/>
  <c r="O47" i="4"/>
  <c r="H212" i="4"/>
  <c r="F212" i="4"/>
  <c r="M212" i="4"/>
  <c r="J212" i="4"/>
  <c r="G212" i="4"/>
  <c r="K212" i="4"/>
  <c r="B200" i="4" l="1"/>
  <c r="A199" i="4"/>
  <c r="I212" i="4"/>
  <c r="D212" i="4"/>
  <c r="N214" i="4"/>
  <c r="I46" i="4"/>
  <c r="O48" i="4"/>
  <c r="K213" i="4"/>
  <c r="F213" i="4"/>
  <c r="J213" i="4"/>
  <c r="M213" i="4"/>
  <c r="G213" i="4"/>
  <c r="H213" i="4"/>
  <c r="B201" i="4" l="1"/>
  <c r="A200" i="4"/>
  <c r="I213" i="4"/>
  <c r="D213" i="4"/>
  <c r="N215" i="4"/>
  <c r="I47" i="4"/>
  <c r="O49" i="4"/>
  <c r="J214" i="4"/>
  <c r="G214" i="4"/>
  <c r="M214" i="4"/>
  <c r="H214" i="4"/>
  <c r="K214" i="4"/>
  <c r="F214" i="4"/>
  <c r="B202" i="4" l="1"/>
  <c r="A201" i="4"/>
  <c r="I214" i="4"/>
  <c r="D214" i="4"/>
  <c r="N216" i="4"/>
  <c r="I48" i="4"/>
  <c r="O50" i="4"/>
  <c r="H215" i="4"/>
  <c r="F215" i="4"/>
  <c r="J215" i="4"/>
  <c r="M215" i="4"/>
  <c r="G215" i="4"/>
  <c r="K215" i="4"/>
  <c r="B203" i="4" l="1"/>
  <c r="A202" i="4"/>
  <c r="D215" i="4"/>
  <c r="I215" i="4"/>
  <c r="N217" i="4"/>
  <c r="I49" i="4"/>
  <c r="O51" i="4"/>
  <c r="H216" i="4"/>
  <c r="F216" i="4"/>
  <c r="M216" i="4"/>
  <c r="J216" i="4"/>
  <c r="K216" i="4"/>
  <c r="G216" i="4"/>
  <c r="B204" i="4" l="1"/>
  <c r="A203" i="4"/>
  <c r="I216" i="4"/>
  <c r="D216" i="4"/>
  <c r="N218" i="4"/>
  <c r="I50" i="4"/>
  <c r="O52" i="4"/>
  <c r="K217" i="4"/>
  <c r="M217" i="4"/>
  <c r="H217" i="4"/>
  <c r="G217" i="4"/>
  <c r="F217" i="4"/>
  <c r="J217" i="4"/>
  <c r="B205" i="4" l="1"/>
  <c r="A204" i="4"/>
  <c r="D217" i="4"/>
  <c r="I217" i="4"/>
  <c r="N219" i="4"/>
  <c r="I51" i="4"/>
  <c r="O53" i="4"/>
  <c r="F218" i="4"/>
  <c r="J218" i="4"/>
  <c r="H218" i="4"/>
  <c r="G218" i="4"/>
  <c r="M218" i="4"/>
  <c r="K218" i="4"/>
  <c r="B206" i="4" l="1"/>
  <c r="A205" i="4"/>
  <c r="D218" i="4"/>
  <c r="I218" i="4"/>
  <c r="I52" i="4"/>
  <c r="O55" i="4"/>
  <c r="H219" i="4"/>
  <c r="G219" i="4"/>
  <c r="F219" i="4"/>
  <c r="J219" i="4"/>
  <c r="K219" i="4"/>
  <c r="M219" i="4"/>
  <c r="B207" i="4" l="1"/>
  <c r="A206" i="4"/>
  <c r="I219" i="4"/>
  <c r="D219" i="4"/>
  <c r="I53" i="4"/>
  <c r="O56" i="4"/>
  <c r="B208" i="4" l="1"/>
  <c r="A207" i="4"/>
  <c r="I55" i="4"/>
  <c r="O57" i="4"/>
  <c r="B209" i="4" l="1"/>
  <c r="A208" i="4"/>
  <c r="I56" i="4"/>
  <c r="O58" i="4"/>
  <c r="B210" i="4" l="1"/>
  <c r="A209" i="4"/>
  <c r="I57" i="4"/>
  <c r="O59" i="4"/>
  <c r="B211" i="4" l="1"/>
  <c r="A210" i="4"/>
  <c r="I58" i="4"/>
  <c r="O60" i="4"/>
  <c r="B212" i="4" l="1"/>
  <c r="A211" i="4"/>
  <c r="I59" i="4"/>
  <c r="O61" i="4"/>
  <c r="B213" i="4" l="1"/>
  <c r="A212" i="4"/>
  <c r="I60" i="4"/>
  <c r="O62" i="4"/>
  <c r="B214" i="4" l="1"/>
  <c r="A213" i="4"/>
  <c r="I61" i="4"/>
  <c r="O63" i="4"/>
  <c r="B215" i="4" l="1"/>
  <c r="A214" i="4"/>
  <c r="I62" i="4"/>
  <c r="O64" i="4"/>
  <c r="B216" i="4" l="1"/>
  <c r="A215" i="4"/>
  <c r="I63" i="4"/>
  <c r="O65" i="4"/>
  <c r="B217" i="4" l="1"/>
  <c r="A216" i="4"/>
  <c r="I64" i="4"/>
  <c r="O66" i="4"/>
  <c r="B218" i="4" l="1"/>
  <c r="A217" i="4"/>
  <c r="I65" i="4"/>
  <c r="O68" i="4"/>
  <c r="B219" i="4" l="1"/>
  <c r="A219" i="4" s="1"/>
  <c r="A218" i="4"/>
  <c r="I66" i="4"/>
  <c r="O69" i="4"/>
  <c r="I68" i="4" l="1"/>
  <c r="O70" i="4"/>
  <c r="I69" i="4" l="1"/>
  <c r="O71" i="4"/>
  <c r="I70" i="4" l="1"/>
  <c r="O72" i="4"/>
  <c r="I71" i="4" l="1"/>
  <c r="O73" i="4"/>
  <c r="I72" i="4" l="1"/>
  <c r="O74" i="4"/>
  <c r="I73" i="4" l="1"/>
  <c r="O75" i="4"/>
  <c r="I74" i="4" l="1"/>
  <c r="O76" i="4"/>
  <c r="I75" i="4" l="1"/>
  <c r="O77" i="4"/>
  <c r="I76" i="4" l="1"/>
  <c r="O78" i="4"/>
  <c r="I77" i="4" l="1"/>
  <c r="O79" i="4"/>
  <c r="I78" i="4" l="1"/>
  <c r="O81" i="4"/>
  <c r="I79" i="4" l="1"/>
  <c r="O82" i="4"/>
  <c r="I81" i="4" l="1"/>
  <c r="O83" i="4"/>
  <c r="I82" i="4" l="1"/>
  <c r="O84" i="4"/>
  <c r="I83" i="4" l="1"/>
  <c r="O85" i="4"/>
  <c r="I84" i="4" l="1"/>
  <c r="O86" i="4"/>
  <c r="I85" i="4" l="1"/>
  <c r="O87" i="4"/>
  <c r="I86" i="4" l="1"/>
  <c r="O88" i="4"/>
  <c r="I87" i="4" l="1"/>
  <c r="O89" i="4"/>
  <c r="I88" i="4" l="1"/>
  <c r="O90" i="4"/>
  <c r="I89" i="4" l="1"/>
  <c r="O91" i="4"/>
  <c r="I90" i="4" l="1"/>
  <c r="O92" i="4"/>
  <c r="I91" i="4" l="1"/>
  <c r="I92" i="4" l="1"/>
</calcChain>
</file>

<file path=xl/sharedStrings.xml><?xml version="1.0" encoding="utf-8"?>
<sst xmlns="http://schemas.openxmlformats.org/spreadsheetml/2006/main" count="546" uniqueCount="408">
  <si>
    <t>E-Mail:</t>
  </si>
  <si>
    <t>mg/m³</t>
  </si>
  <si>
    <t>µg/m³</t>
  </si>
  <si>
    <t>hPa</t>
  </si>
  <si>
    <t>RV</t>
  </si>
  <si>
    <t>rv</t>
  </si>
  <si>
    <t>stelle</t>
  </si>
  <si>
    <t>str</t>
  </si>
  <si>
    <t>plz</t>
  </si>
  <si>
    <t>ort</t>
  </si>
  <si>
    <t>tel</t>
  </si>
  <si>
    <t>fax</t>
  </si>
  <si>
    <t>email</t>
  </si>
  <si>
    <t>idcode</t>
  </si>
  <si>
    <t>datum</t>
  </si>
  <si>
    <t>name</t>
  </si>
  <si>
    <t>Kombiname</t>
  </si>
  <si>
    <t>IDCode</t>
  </si>
  <si>
    <t>MessungNr</t>
  </si>
  <si>
    <t>Komponente</t>
  </si>
  <si>
    <t>Datum</t>
  </si>
  <si>
    <t>MessungVon</t>
  </si>
  <si>
    <t>MessungBis</t>
  </si>
  <si>
    <t>Konzentration</t>
  </si>
  <si>
    <t>MessungNr2</t>
  </si>
  <si>
    <t>Kontrolle Spaltenname</t>
  </si>
  <si>
    <t>St</t>
  </si>
  <si>
    <t>Cd</t>
  </si>
  <si>
    <t>Co</t>
  </si>
  <si>
    <t>Cu</t>
  </si>
  <si>
    <t>Ni</t>
  </si>
  <si>
    <t>Pb</t>
  </si>
  <si>
    <t>Cr</t>
  </si>
  <si>
    <t>K</t>
  </si>
  <si>
    <t>Zeile</t>
  </si>
  <si>
    <t>E</t>
  </si>
  <si>
    <t>F</t>
  </si>
  <si>
    <t>G</t>
  </si>
  <si>
    <t>H</t>
  </si>
  <si>
    <t>I</t>
  </si>
  <si>
    <t>J</t>
  </si>
  <si>
    <t>CAH</t>
  </si>
  <si>
    <t>CVF</t>
  </si>
  <si>
    <t>CFV</t>
  </si>
  <si>
    <t>CSP</t>
  </si>
  <si>
    <t xml:space="preserve">  Rot hinterlegte Felder weisen auf Eingabefehler hin!</t>
  </si>
  <si>
    <t>System</t>
  </si>
  <si>
    <t>mm</t>
  </si>
  <si>
    <t>Sys0</t>
  </si>
  <si>
    <t>Sys2</t>
  </si>
  <si>
    <t>Sys3</t>
  </si>
  <si>
    <t>Spu0</t>
  </si>
  <si>
    <t>Spu1</t>
  </si>
  <si>
    <t>Spu2</t>
  </si>
  <si>
    <t>Sra0</t>
  </si>
  <si>
    <t>Sra1</t>
  </si>
  <si>
    <t>Sra2</t>
  </si>
  <si>
    <t>Code</t>
  </si>
  <si>
    <t>VDI 2268-1</t>
  </si>
  <si>
    <t>Nrm0</t>
  </si>
  <si>
    <t>Nrm1</t>
  </si>
  <si>
    <t>Nrm2</t>
  </si>
  <si>
    <t>ICP-OES</t>
  </si>
  <si>
    <t>ICP-MS</t>
  </si>
  <si>
    <t>Ang0</t>
  </si>
  <si>
    <t>Ang1</t>
  </si>
  <si>
    <t>Ang2</t>
  </si>
  <si>
    <t>Ang3</t>
  </si>
  <si>
    <t>Ang4</t>
  </si>
  <si>
    <t>Analysegerät</t>
  </si>
  <si>
    <t>Analytik</t>
  </si>
  <si>
    <t>Messunsicherheit</t>
  </si>
  <si>
    <t>Probenahme</t>
  </si>
  <si>
    <t>Schwermetallanalytik</t>
  </si>
  <si>
    <t>position</t>
  </si>
  <si>
    <t>Sys</t>
  </si>
  <si>
    <t>Dms</t>
  </si>
  <si>
    <t>Spu</t>
  </si>
  <si>
    <t>Sra</t>
  </si>
  <si>
    <t>Nrm</t>
  </si>
  <si>
    <t>Ang</t>
  </si>
  <si>
    <t>Wert</t>
  </si>
  <si>
    <t>Kommentar</t>
  </si>
  <si>
    <t>Beschreibung</t>
  </si>
  <si>
    <t>kurz</t>
  </si>
  <si>
    <t>Wort</t>
  </si>
  <si>
    <t>ja / yes</t>
  </si>
  <si>
    <t>nein / no</t>
  </si>
  <si>
    <t>Mts0</t>
  </si>
  <si>
    <t>Mts1</t>
  </si>
  <si>
    <t>Mts2</t>
  </si>
  <si>
    <t>Material Filter</t>
  </si>
  <si>
    <t>Material Sonde</t>
  </si>
  <si>
    <t>Mtf0</t>
  </si>
  <si>
    <t>PTFE</t>
  </si>
  <si>
    <t>Mtf1</t>
  </si>
  <si>
    <t>Mtf2</t>
  </si>
  <si>
    <t>Mtf3</t>
  </si>
  <si>
    <t>Mts</t>
  </si>
  <si>
    <t>Mtf</t>
  </si>
  <si>
    <t>Dmf</t>
  </si>
  <si>
    <t>Spülen</t>
  </si>
  <si>
    <t>Sys9</t>
  </si>
  <si>
    <t>Mts9</t>
  </si>
  <si>
    <t>Nrm9</t>
  </si>
  <si>
    <t>Ang9</t>
  </si>
  <si>
    <t>Mtf9</t>
  </si>
  <si>
    <t>B22</t>
  </si>
  <si>
    <t>B23</t>
  </si>
  <si>
    <t>B24</t>
  </si>
  <si>
    <t>B18</t>
  </si>
  <si>
    <t>B7</t>
  </si>
  <si>
    <t>B9</t>
  </si>
  <si>
    <t>B10</t>
  </si>
  <si>
    <t>B11</t>
  </si>
  <si>
    <t>B12</t>
  </si>
  <si>
    <t>B13</t>
  </si>
  <si>
    <t>B14</t>
  </si>
  <si>
    <t>Sys5</t>
  </si>
  <si>
    <t>Sys4</t>
  </si>
  <si>
    <t>Zur Übermittlung Ihrer Ergebnisse an das HLNUG schicken Sie bitte die vollständig ausgefüllte Datei per E-Mail mit folgendem Betreff:</t>
  </si>
  <si>
    <r>
      <rPr>
        <b/>
        <sz val="10"/>
        <rFont val="Arial"/>
        <family val="2"/>
      </rPr>
      <t>11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(Reserve) </t>
    </r>
  </si>
  <si>
    <r>
      <rPr>
        <b/>
        <sz val="10"/>
        <rFont val="Arial"/>
        <family val="2"/>
      </rPr>
      <t>12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(Reserve) </t>
    </r>
  </si>
  <si>
    <r>
      <rPr>
        <b/>
        <sz val="10"/>
        <rFont val="Arial"/>
        <family val="2"/>
      </rPr>
      <t>13</t>
    </r>
    <r>
      <rPr>
        <sz val="10"/>
        <rFont val="Arial"/>
        <family val="2"/>
      </rPr>
      <t xml:space="preserve"> (Reserve) </t>
    </r>
  </si>
  <si>
    <t>L</t>
  </si>
  <si>
    <t>M</t>
  </si>
  <si>
    <t>Mn</t>
  </si>
  <si>
    <t>V</t>
  </si>
  <si>
    <t>Spu3</t>
  </si>
  <si>
    <t>Spülrückstände</t>
  </si>
  <si>
    <t>Nicht mehr verwendet:</t>
  </si>
  <si>
    <t>Spu4</t>
  </si>
  <si>
    <t>Spu5</t>
  </si>
  <si>
    <t>Spu6</t>
  </si>
  <si>
    <t>Spu9</t>
  </si>
  <si>
    <t>°C</t>
  </si>
  <si>
    <t>CGT</t>
  </si>
  <si>
    <t>m³/h</t>
  </si>
  <si>
    <t>Kommentar Randbedingunen:</t>
  </si>
  <si>
    <t>Emissionsringversuch Staub und Gas (Pandemieversion):
Übermittlung von Messergebnissen an das HLNUG</t>
  </si>
  <si>
    <t>Ergebnismitteilung für HLNUG-Ringversuch Nr.:</t>
  </si>
  <si>
    <t>Straße, Hausnummer:</t>
  </si>
  <si>
    <t>Postleitzahl:</t>
  </si>
  <si>
    <t>Ort:</t>
  </si>
  <si>
    <t>Telefonnummer:</t>
  </si>
  <si>
    <t>Telefax-Nummer:</t>
  </si>
  <si>
    <t>ID-code:</t>
  </si>
  <si>
    <t>Bitte füllen Sie alle grün hinterlegten Felder aus!</t>
  </si>
  <si>
    <t>Messung Nummer</t>
  </si>
  <si>
    <t>Beginn der Probenahme</t>
  </si>
  <si>
    <t xml:space="preserve">Staub  
</t>
  </si>
  <si>
    <t>Kommentare</t>
  </si>
  <si>
    <t>4 (Reserve)</t>
  </si>
  <si>
    <t>5 (Reserve)</t>
  </si>
  <si>
    <t>Messergebnisse für den Staubringversuch</t>
  </si>
  <si>
    <t>Messergebnisse für Abgasrandbedingungen</t>
  </si>
  <si>
    <t>2 (Reserve)</t>
  </si>
  <si>
    <t xml:space="preserve">Beginn der Messungen </t>
  </si>
  <si>
    <t>Volumenstrom</t>
  </si>
  <si>
    <t>m³/h (Nz, tr)</t>
  </si>
  <si>
    <t>Mittlere Strömungsgeschwindigkeit</t>
  </si>
  <si>
    <t>m/s (Bz, f)</t>
  </si>
  <si>
    <t>Abgastemperatur</t>
  </si>
  <si>
    <t>Wassergehalt</t>
  </si>
  <si>
    <t>Statischer Druck</t>
  </si>
  <si>
    <t>g/m³ (Nz, tr)</t>
  </si>
  <si>
    <t>Angaben zur Analyse (Staub)</t>
  </si>
  <si>
    <t>Verwendete Probenahmeapparatur</t>
  </si>
  <si>
    <t>Informationen zur verwendeten Sonde</t>
  </si>
  <si>
    <t>Durchmesser Sondenöffnung</t>
  </si>
  <si>
    <t xml:space="preserve">Informationen zum verwendeten Filter </t>
  </si>
  <si>
    <t>Durchmesser Filter</t>
  </si>
  <si>
    <t>Erweiterte (95%) absolute Messunsicherheit</t>
  </si>
  <si>
    <t>Der Sondenkopf wurde im Ringversuch gespült:</t>
  </si>
  <si>
    <t>Spülrückstände wurden im Messergebnis berücksichtigt:</t>
  </si>
  <si>
    <t>Bitte wählen</t>
  </si>
  <si>
    <t>in-stack, ohne Krümmer</t>
  </si>
  <si>
    <t>in-stack, mit Schwanenhals-Krümmer</t>
  </si>
  <si>
    <t>out-stack (beheizt)</t>
  </si>
  <si>
    <t>out-stack (unbeheizt)</t>
  </si>
  <si>
    <t>anderes:</t>
  </si>
  <si>
    <t>Edelstahl</t>
  </si>
  <si>
    <t>Titan</t>
  </si>
  <si>
    <t>nie</t>
  </si>
  <si>
    <t>einmal am Ende des RV</t>
  </si>
  <si>
    <t>arbeitstäglich</t>
  </si>
  <si>
    <t>nach jeder Messung</t>
  </si>
  <si>
    <t>ja</t>
  </si>
  <si>
    <t>nein</t>
  </si>
  <si>
    <t>DIN EN 14385</t>
  </si>
  <si>
    <t>andere Norm:</t>
  </si>
  <si>
    <t>eigenes Verfahren:</t>
  </si>
  <si>
    <t>Flammen-AAS</t>
  </si>
  <si>
    <t>Graphitrohr-AAS</t>
  </si>
  <si>
    <t>Glasfaser</t>
  </si>
  <si>
    <t>Quarzfaser</t>
  </si>
  <si>
    <t>Messergebnisse für den Gasringversuch</t>
  </si>
  <si>
    <t>CO</t>
  </si>
  <si>
    <t>Gesamt-C</t>
  </si>
  <si>
    <t>Ethylbenzol</t>
  </si>
  <si>
    <t>Toluol</t>
  </si>
  <si>
    <t>Xylol</t>
  </si>
  <si>
    <t>SO₂</t>
  </si>
  <si>
    <t>Blatt</t>
  </si>
  <si>
    <t>Spalte</t>
  </si>
  <si>
    <t>Nk</t>
  </si>
  <si>
    <t>Kk</t>
  </si>
  <si>
    <t>Ck</t>
  </si>
  <si>
    <t>Sd</t>
  </si>
  <si>
    <t>Ed</t>
  </si>
  <si>
    <t>Td</t>
  </si>
  <si>
    <t>Xd</t>
  </si>
  <si>
    <t>Gas</t>
  </si>
  <si>
    <t>Analyse HCHO</t>
  </si>
  <si>
    <t>Analyse SO2</t>
  </si>
  <si>
    <t>Analyse ETX</t>
  </si>
  <si>
    <t>Desorption ETX</t>
  </si>
  <si>
    <t>Analysegerät ETX</t>
  </si>
  <si>
    <t>AnF0</t>
  </si>
  <si>
    <t>AnS0</t>
  </si>
  <si>
    <t>AnO0</t>
  </si>
  <si>
    <t>DeO0</t>
  </si>
  <si>
    <t>AgO0</t>
  </si>
  <si>
    <r>
      <t xml:space="preserve">Formaldehyd 
</t>
    </r>
    <r>
      <rPr>
        <i/>
        <sz val="10"/>
        <color theme="4"/>
        <rFont val="Arial"/>
        <family val="2"/>
      </rPr>
      <t>formaldehyde</t>
    </r>
  </si>
  <si>
    <t>VDI 3862-2</t>
  </si>
  <si>
    <t>AnF1</t>
  </si>
  <si>
    <t>AnS1</t>
  </si>
  <si>
    <t>AnO1</t>
  </si>
  <si>
    <t>CS₂</t>
  </si>
  <si>
    <t>DeO1</t>
  </si>
  <si>
    <t>GC-FID</t>
  </si>
  <si>
    <t>AgO1</t>
  </si>
  <si>
    <t>VDI 3862-3</t>
  </si>
  <si>
    <t>AnF2</t>
  </si>
  <si>
    <t>AnS2</t>
  </si>
  <si>
    <t>AnO8</t>
  </si>
  <si>
    <t>CS₂/i-PrOH</t>
  </si>
  <si>
    <t>DeO2</t>
  </si>
  <si>
    <t>GC-MS</t>
  </si>
  <si>
    <t>AgO2</t>
  </si>
  <si>
    <t>VDI 3862-4</t>
  </si>
  <si>
    <t>AnF3</t>
  </si>
  <si>
    <t>AnS8</t>
  </si>
  <si>
    <t>AnO9</t>
  </si>
  <si>
    <t>Et₂O</t>
  </si>
  <si>
    <t>DeO3</t>
  </si>
  <si>
    <t>AgO9</t>
  </si>
  <si>
    <t>AnF8</t>
  </si>
  <si>
    <t>AnS9</t>
  </si>
  <si>
    <t>CH₂Cl₂/MeOH</t>
  </si>
  <si>
    <t>DeO4</t>
  </si>
  <si>
    <t>AnF9</t>
  </si>
  <si>
    <t>DeO9</t>
  </si>
  <si>
    <t>DeO8</t>
  </si>
  <si>
    <t>andere(s) Lösungsmittel:</t>
  </si>
  <si>
    <t>keines (Thermodesorption)</t>
  </si>
  <si>
    <t>DIN EN 14791 - IC</t>
  </si>
  <si>
    <t>DIN EN 14791 - Thorin</t>
  </si>
  <si>
    <t>Angaben zur Analyse (Gas)</t>
  </si>
  <si>
    <t>Verwendete Analyseverfahren</t>
  </si>
  <si>
    <t>Verfahren</t>
  </si>
  <si>
    <t>Desorptionsmittel</t>
  </si>
  <si>
    <t>Xylol (Summe Isomere)</t>
  </si>
  <si>
    <t>Nähere Angaben zur ETX-Analytik</t>
  </si>
  <si>
    <t>DIN CEN/TS 13649</t>
  </si>
  <si>
    <t>ETX-Analyse</t>
  </si>
  <si>
    <t>AnS</t>
  </si>
  <si>
    <t>AnO</t>
  </si>
  <si>
    <t>DeO</t>
  </si>
  <si>
    <t>AgO</t>
  </si>
  <si>
    <t>Kommentar Messwerte Staub:</t>
  </si>
  <si>
    <t>Kommentar Messwerte Gas:</t>
  </si>
  <si>
    <t>Gas!F21</t>
  </si>
  <si>
    <t>Language / Sprache:</t>
  </si>
  <si>
    <t>Deutsch</t>
  </si>
  <si>
    <t>English</t>
  </si>
  <si>
    <t xml:space="preserve">     &lt;– Click here to change the language to English</t>
  </si>
  <si>
    <t>Name der Messstelle:</t>
  </si>
  <si>
    <t xml:space="preserve">
Die Probenahme wurde durchgeführt von Standort:</t>
  </si>
  <si>
    <t>Teilnehmer:</t>
  </si>
  <si>
    <t>und</t>
  </si>
  <si>
    <t>and</t>
  </si>
  <si>
    <t>Cadmium
Cd</t>
  </si>
  <si>
    <t>Cobalt
Co</t>
  </si>
  <si>
    <t>Chrom
Cr</t>
  </si>
  <si>
    <t>Kupfer
Cu</t>
  </si>
  <si>
    <t>Mangan
Mn</t>
  </si>
  <si>
    <t>Nickel
Ni</t>
  </si>
  <si>
    <t>Blei
Pb</t>
  </si>
  <si>
    <t>Vanadium
V</t>
  </si>
  <si>
    <t xml:space="preserve">  Bitte alle Ergebnisse bezogen auf Normzustand, trocken und mit zwei Nachkommastellen angeben.</t>
  </si>
  <si>
    <t xml:space="preserve">dust
</t>
  </si>
  <si>
    <t>Chromium
Cr</t>
  </si>
  <si>
    <t>Copper
Cu</t>
  </si>
  <si>
    <t>Manganese
Mn</t>
  </si>
  <si>
    <t>Lead
Pb</t>
  </si>
  <si>
    <t>remarks</t>
  </si>
  <si>
    <t>NOₓ als NO₂</t>
  </si>
  <si>
    <t>NOₓ as NO₂</t>
  </si>
  <si>
    <t>TOC</t>
  </si>
  <si>
    <t>ethyl benzene</t>
  </si>
  <si>
    <t>toluene</t>
  </si>
  <si>
    <t>xylene</t>
  </si>
  <si>
    <t>Vergehensweise bezüglich Spülen</t>
  </si>
  <si>
    <t>Aufschluss gemäß</t>
  </si>
  <si>
    <r>
      <t>SO</t>
    </r>
    <r>
      <rPr>
        <vertAlign val="subscript"/>
        <sz val="10"/>
        <rFont val="Arial"/>
        <family val="2"/>
      </rPr>
      <t>2</t>
    </r>
    <r>
      <rPr>
        <i/>
        <sz val="10"/>
        <color theme="4"/>
        <rFont val="Arial"/>
        <family val="2"/>
      </rPr>
      <t/>
    </r>
  </si>
  <si>
    <t>NOₓ (angegeben als NO₂)</t>
  </si>
  <si>
    <t xml:space="preserve">Stack Emission Proficiency Test Dust and Gas (Pandemic Version):
Submission of measurement results to HLNUG </t>
  </si>
  <si>
    <t>Results submission for HLNUG-PT No.:</t>
  </si>
  <si>
    <t>Measuring institute:</t>
  </si>
  <si>
    <t>street, number:</t>
  </si>
  <si>
    <t>postal code:</t>
  </si>
  <si>
    <t>city, country:</t>
  </si>
  <si>
    <t>phone number:</t>
  </si>
  <si>
    <t>telefax number:</t>
  </si>
  <si>
    <t>e-mail:</t>
  </si>
  <si>
    <t>Telefonnummer (optional):</t>
  </si>
  <si>
    <t>Telefax-Nummer (optional):</t>
  </si>
  <si>
    <t>ID-code (identification code):</t>
  </si>
  <si>
    <t>Datum der Freigabe der Ergebnisse (optional):</t>
  </si>
  <si>
    <t>Name des Bearbeiters (optional):</t>
  </si>
  <si>
    <t>Position/Funktion des Bearbeiters (optional):</t>
  </si>
  <si>
    <t>For submission of your results to HLNUG, please send the completed results file via e-mail, using the following reference:</t>
  </si>
  <si>
    <t xml:space="preserve">Sofern alle Ergebnisse korrekt eingetragen wurden, endet die Frist für Ihre Ergebnisabgabe am: </t>
  </si>
  <si>
    <t xml:space="preserve">Provided all your results were entered correctly, the deadline for submission of results is: </t>
  </si>
  <si>
    <t>Please fill in all green fields!</t>
  </si>
  <si>
    <t xml:space="preserve">
Sampling was carried out by the following branch:</t>
  </si>
  <si>
    <t>date of clearance of results (optional):</t>
  </si>
  <si>
    <t>name of editor (optional):</t>
  </si>
  <si>
    <t>position/function of editor (optional):</t>
  </si>
  <si>
    <t xml:space="preserve">     &lt;– Klicken Sie hier, um zur deutschen Version zu wechseln</t>
  </si>
  <si>
    <t>Measurement results for gas flow conditions</t>
  </si>
  <si>
    <t>measurement number</t>
  </si>
  <si>
    <t>date</t>
  </si>
  <si>
    <t>start of measurements</t>
  </si>
  <si>
    <t>end of measurements</t>
  </si>
  <si>
    <t>volume flow</t>
  </si>
  <si>
    <t>mean flow velocity</t>
  </si>
  <si>
    <t>flue gas temperature</t>
  </si>
  <si>
    <t>water concentration</t>
  </si>
  <si>
    <t>static pressure</t>
  </si>
  <si>
    <t>m³/h (standard conditions, dry)</t>
  </si>
  <si>
    <t>m/s (operating conditions, wet)</t>
  </si>
  <si>
    <t>g/m³ (standard conditions, dry)</t>
  </si>
  <si>
    <t xml:space="preserve">  Red coloured fields indicate entry errors!</t>
  </si>
  <si>
    <t>participant:</t>
  </si>
  <si>
    <t>Ende der Messungen</t>
  </si>
  <si>
    <t>Measurement results for the dust proficiency test</t>
  </si>
  <si>
    <t xml:space="preserve">  Please enter all results referring to standard conditions, dry and with two decimal places.</t>
  </si>
  <si>
    <t>Measurement results for the gas proficiency test</t>
  </si>
  <si>
    <t>Details of the analysis (dust)</t>
  </si>
  <si>
    <t>expanded (95%) measurement uncertainty</t>
  </si>
  <si>
    <t>used probe system</t>
  </si>
  <si>
    <t>diameter probe inlet</t>
  </si>
  <si>
    <t>information on the filter used</t>
  </si>
  <si>
    <t>diameter filter</t>
  </si>
  <si>
    <t>rinsing procedure</t>
  </si>
  <si>
    <t>the probe head was rinsed during the proficiency test:</t>
  </si>
  <si>
    <t>rinsing residues were taken into account in the measurement result:</t>
  </si>
  <si>
    <t>heavy metal analysis</t>
  </si>
  <si>
    <t>digestion conforming to</t>
  </si>
  <si>
    <t>analysis device</t>
  </si>
  <si>
    <t>system</t>
  </si>
  <si>
    <t>please select</t>
  </si>
  <si>
    <t>in-stack, without bend</t>
  </si>
  <si>
    <t>in-stack, with goose-neck</t>
  </si>
  <si>
    <t>out-stack (heated)</t>
  </si>
  <si>
    <t>out-stack (not heated)</t>
  </si>
  <si>
    <t>other:</t>
  </si>
  <si>
    <t>probe material</t>
  </si>
  <si>
    <t>stainless steel</t>
  </si>
  <si>
    <t>titanium</t>
  </si>
  <si>
    <t>never</t>
  </si>
  <si>
    <t>once at the end of the PT</t>
  </si>
  <si>
    <t>once per day</t>
  </si>
  <si>
    <t>after each measurement</t>
  </si>
  <si>
    <t>filter material</t>
  </si>
  <si>
    <t>glass fiber</t>
  </si>
  <si>
    <t>quartz fiber</t>
  </si>
  <si>
    <t>yes</t>
  </si>
  <si>
    <t>no</t>
  </si>
  <si>
    <t>other standard:</t>
  </si>
  <si>
    <t>in-house method:</t>
  </si>
  <si>
    <t>flame-AAS</t>
  </si>
  <si>
    <t>graphite furnace AAS</t>
  </si>
  <si>
    <t>Details of the analysis (gas)</t>
  </si>
  <si>
    <t>NOₓ (indicated as NO₂)</t>
  </si>
  <si>
    <t>xylene (sum of isomers)</t>
  </si>
  <si>
    <t>used analysis methods</t>
  </si>
  <si>
    <t>component</t>
  </si>
  <si>
    <t>method</t>
  </si>
  <si>
    <t>further information on ETX-analysis</t>
  </si>
  <si>
    <t>desorption solvent</t>
  </si>
  <si>
    <t>EN 14791 - IC</t>
  </si>
  <si>
    <t>EN 14791 - Thorin</t>
  </si>
  <si>
    <t>other solvent(s):</t>
  </si>
  <si>
    <t>none (thermodesorption)</t>
  </si>
  <si>
    <t>Ende der Probenahme</t>
  </si>
  <si>
    <t>start of
sampling</t>
  </si>
  <si>
    <t>end of
sampling</t>
  </si>
  <si>
    <t>information on the probe system used</t>
  </si>
  <si>
    <t>EN 14385</t>
  </si>
  <si>
    <t>CEN/TS 13649</t>
  </si>
  <si>
    <t>Version 3: 14.12.2021, I3-Co</t>
  </si>
  <si>
    <t>Dust</t>
  </si>
  <si>
    <t>Flow_conditions</t>
  </si>
  <si>
    <t>Dust!F21</t>
  </si>
  <si>
    <t>Flow_conditions!L10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</si>
</sst>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;@"/>
    <numFmt numFmtId="165" formatCode="0.0"/>
    <numFmt numFmtId="166" formatCode="[$-407]d/\ mmmm\ yyyy;@"/>
    <numFmt numFmtId="167" formatCode="[$-F400]h:mm:ss\ AM/PM"/>
    <numFmt numFmtId="168" formatCode="0.000"/>
  </numFmts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u/>
      <sz val="11.5"/>
      <color theme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9"/>
      <name val="Arial"/>
      <family val="2"/>
    </font>
    <font>
      <i/>
      <sz val="10"/>
      <color theme="4"/>
      <name val="Arial"/>
      <family val="2"/>
    </font>
    <font>
      <vertAlign val="subscript"/>
      <sz val="10"/>
      <name val="Arial"/>
      <family val="2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/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75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Border="1"/>
    <xf numFmtId="0" fontId="0" fillId="0" borderId="4" xfId="0" applyBorder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Border="1"/>
    <xf numFmtId="0" fontId="0" fillId="0" borderId="0" xfId="0" applyAlignment="1">
      <alignment horizontal="center"/>
    </xf>
    <xf numFmtId="1" fontId="0" fillId="0" borderId="0" xfId="0" applyNumberFormat="1"/>
    <xf numFmtId="14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right"/>
    </xf>
    <xf numFmtId="0" fontId="8" fillId="0" borderId="0" xfId="1" applyBorder="1" applyAlignment="1" applyProtection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0" xfId="0" applyFont="1" applyAlignment="1" applyProtection="1">
      <alignment shrinkToFit="1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wrapText="1" shrinkToFit="1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 shrinkToFit="1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shrinkToFi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shrinkToFit="1"/>
    </xf>
    <xf numFmtId="0" fontId="0" fillId="0" borderId="0" xfId="0" applyBorder="1" applyAlignment="1" applyProtection="1"/>
    <xf numFmtId="0" fontId="4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 vertical="center"/>
    </xf>
    <xf numFmtId="165" fontId="0" fillId="0" borderId="0" xfId="0" applyNumberFormat="1" applyAlignment="1" applyProtection="1">
      <alignment horizontal="center" vertical="center"/>
    </xf>
    <xf numFmtId="168" fontId="0" fillId="0" borderId="0" xfId="0" applyNumberFormat="1"/>
    <xf numFmtId="0" fontId="1" fillId="0" borderId="0" xfId="0" applyFont="1" applyFill="1" applyBorder="1" applyAlignment="1" applyProtection="1">
      <alignment horizontal="right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4" fillId="4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0" xfId="0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2" xfId="0" applyNumberFormat="1" applyFill="1" applyBorder="1" applyAlignment="1" applyProtection="1">
      <alignment horizontal="center" vertical="center" wrapText="1"/>
      <protection locked="0"/>
    </xf>
    <xf numFmtId="164" fontId="4" fillId="3" borderId="2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3" xfId="0" applyNumberFormat="1" applyFill="1" applyBorder="1" applyAlignment="1" applyProtection="1">
      <alignment horizontal="center" vertical="center" wrapText="1"/>
      <protection locked="0"/>
    </xf>
    <xf numFmtId="164" fontId="4" fillId="3" borderId="25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4" xfId="0" applyNumberFormat="1" applyFill="1" applyBorder="1" applyAlignment="1" applyProtection="1">
      <alignment horizontal="center" vertical="center" wrapText="1"/>
      <protection locked="0"/>
    </xf>
    <xf numFmtId="164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5" xfId="0" applyNumberFormat="1" applyFill="1" applyBorder="1" applyAlignment="1" applyProtection="1">
      <alignment horizontal="center" vertical="center" wrapText="1"/>
      <protection locked="0"/>
    </xf>
    <xf numFmtId="164" fontId="4" fillId="3" borderId="23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36" xfId="0" applyNumberFormat="1" applyFill="1" applyBorder="1" applyAlignment="1" applyProtection="1">
      <alignment horizontal="center" vertical="center" wrapText="1"/>
      <protection locked="0"/>
    </xf>
    <xf numFmtId="164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2" fontId="0" fillId="3" borderId="6" xfId="0" applyNumberForma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165" fontId="0" fillId="3" borderId="28" xfId="0" applyNumberFormat="1" applyFill="1" applyBorder="1" applyAlignment="1" applyProtection="1">
      <alignment horizontal="center" vertical="center" wrapText="1"/>
      <protection locked="0"/>
    </xf>
    <xf numFmtId="165" fontId="0" fillId="3" borderId="30" xfId="0" applyNumberForma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top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wrapText="1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horizontal="left" shrinkToFit="1"/>
    </xf>
    <xf numFmtId="0" fontId="4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2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32" xfId="0" applyNumberFormat="1" applyFill="1" applyBorder="1" applyAlignment="1" applyProtection="1">
      <alignment horizontal="center" vertical="center" wrapText="1"/>
      <protection locked="0"/>
    </xf>
    <xf numFmtId="2" fontId="0" fillId="3" borderId="20" xfId="0" applyNumberFormat="1" applyFill="1" applyBorder="1" applyAlignment="1" applyProtection="1">
      <alignment horizontal="center" vertical="center" wrapText="1"/>
      <protection locked="0"/>
    </xf>
    <xf numFmtId="2" fontId="0" fillId="3" borderId="21" xfId="0" applyNumberFormat="1" applyFill="1" applyBorder="1" applyAlignment="1" applyProtection="1">
      <alignment horizontal="center" vertical="center" wrapText="1"/>
      <protection locked="0"/>
    </xf>
    <xf numFmtId="2" fontId="0" fillId="3" borderId="42" xfId="0" applyNumberFormat="1" applyFill="1" applyBorder="1" applyAlignment="1" applyProtection="1">
      <alignment horizontal="center" vertical="center" wrapText="1"/>
      <protection locked="0"/>
    </xf>
    <xf numFmtId="2" fontId="0" fillId="3" borderId="43" xfId="0" applyNumberFormat="1" applyFill="1" applyBorder="1" applyAlignment="1" applyProtection="1">
      <alignment horizontal="center" vertical="center" wrapText="1"/>
      <protection locked="0"/>
    </xf>
    <xf numFmtId="2" fontId="0" fillId="3" borderId="44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164" fontId="4" fillId="3" borderId="47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48" xfId="0" applyNumberFormat="1" applyFill="1" applyBorder="1" applyAlignment="1" applyProtection="1">
      <alignment horizontal="center" vertical="center" wrapText="1"/>
      <protection locked="0"/>
    </xf>
    <xf numFmtId="2" fontId="0" fillId="3" borderId="46" xfId="0" applyNumberFormat="1" applyFill="1" applyBorder="1" applyAlignment="1" applyProtection="1">
      <alignment horizontal="center" vertical="center" wrapText="1"/>
      <protection locked="0"/>
    </xf>
    <xf numFmtId="2" fontId="0" fillId="3" borderId="45" xfId="0" applyNumberFormat="1" applyFill="1" applyBorder="1" applyAlignment="1" applyProtection="1">
      <alignment horizontal="center" vertical="center" wrapText="1"/>
      <protection locked="0"/>
    </xf>
    <xf numFmtId="2" fontId="0" fillId="3" borderId="47" xfId="0" applyNumberForma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8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5" fontId="4" fillId="3" borderId="31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45" xfId="0" applyNumberFormat="1" applyFill="1" applyBorder="1" applyAlignment="1" applyProtection="1">
      <alignment horizontal="center" vertical="center" wrapText="1"/>
      <protection locked="0"/>
    </xf>
    <xf numFmtId="1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8" xfId="0" applyNumberFormat="1" applyFill="1" applyBorder="1" applyAlignment="1" applyProtection="1">
      <alignment horizontal="center" vertical="center" wrapText="1"/>
      <protection locked="0"/>
    </xf>
    <xf numFmtId="0" fontId="1" fillId="2" borderId="31" xfId="0" applyNumberFormat="1" applyFont="1" applyFill="1" applyBorder="1" applyAlignment="1" applyProtection="1">
      <alignment horizontal="center" vertical="center" wrapText="1"/>
    </xf>
    <xf numFmtId="0" fontId="1" fillId="2" borderId="45" xfId="0" applyNumberFormat="1" applyFont="1" applyFill="1" applyBorder="1" applyAlignment="1" applyProtection="1">
      <alignment horizontal="center" vertical="center" wrapText="1"/>
    </xf>
    <xf numFmtId="14" fontId="0" fillId="2" borderId="46" xfId="0" applyNumberFormat="1" applyFill="1" applyBorder="1" applyAlignment="1" applyProtection="1">
      <alignment horizontal="center" vertical="center" wrapText="1"/>
    </xf>
    <xf numFmtId="2" fontId="4" fillId="3" borderId="18" xfId="0" applyNumberFormat="1" applyFont="1" applyFill="1" applyBorder="1" applyAlignment="1" applyProtection="1">
      <alignment horizontal="center" vertical="center" wrapText="1"/>
    </xf>
    <xf numFmtId="2" fontId="4" fillId="3" borderId="19" xfId="0" applyNumberFormat="1" applyFont="1" applyFill="1" applyBorder="1" applyAlignment="1" applyProtection="1">
      <alignment horizontal="center" vertical="center" wrapText="1"/>
    </xf>
    <xf numFmtId="2" fontId="0" fillId="3" borderId="20" xfId="0" applyNumberFormat="1" applyFill="1" applyBorder="1" applyAlignment="1" applyProtection="1">
      <alignment horizontal="center" vertical="center" wrapText="1"/>
    </xf>
    <xf numFmtId="2" fontId="0" fillId="3" borderId="21" xfId="0" applyNumberForma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1" fillId="2" borderId="40" xfId="0" applyNumberFormat="1" applyFont="1" applyFill="1" applyBorder="1" applyAlignment="1" applyProtection="1">
      <alignment horizontal="center" vertical="center" wrapText="1"/>
    </xf>
    <xf numFmtId="0" fontId="1" fillId="2" borderId="41" xfId="0" applyNumberFormat="1" applyFont="1" applyFill="1" applyBorder="1" applyAlignment="1" applyProtection="1">
      <alignment horizontal="center" vertical="center" wrapText="1"/>
    </xf>
    <xf numFmtId="14" fontId="4" fillId="2" borderId="42" xfId="0" applyNumberFormat="1" applyFont="1" applyFill="1" applyBorder="1" applyAlignment="1" applyProtection="1">
      <alignment horizontal="center" vertical="center" wrapText="1"/>
    </xf>
    <xf numFmtId="14" fontId="4" fillId="2" borderId="43" xfId="0" applyNumberFormat="1" applyFont="1" applyFill="1" applyBorder="1" applyAlignment="1" applyProtection="1">
      <alignment horizontal="center" vertical="center" wrapText="1"/>
    </xf>
    <xf numFmtId="14" fontId="4" fillId="2" borderId="44" xfId="0" applyNumberFormat="1" applyFont="1" applyFill="1" applyBorder="1" applyAlignment="1" applyProtection="1">
      <alignment horizontal="center" vertical="center" wrapText="1"/>
    </xf>
    <xf numFmtId="164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1" fontId="0" fillId="3" borderId="6" xfId="0" applyNumberForma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14" fontId="0" fillId="2" borderId="32" xfId="0" applyNumberForma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2" fontId="0" fillId="3" borderId="34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2" fontId="0" fillId="0" borderId="0" xfId="0" applyNumberFormat="1"/>
    <xf numFmtId="14" fontId="0" fillId="3" borderId="18" xfId="0" applyNumberForma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/>
    </xf>
    <xf numFmtId="2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12" fillId="4" borderId="9" xfId="0" applyFont="1" applyFill="1" applyBorder="1" applyAlignment="1">
      <alignment horizontal="center" wrapText="1"/>
    </xf>
    <xf numFmtId="0" fontId="9" fillId="0" borderId="0" xfId="0" applyFont="1" applyBorder="1"/>
    <xf numFmtId="0" fontId="4" fillId="4" borderId="9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0" fillId="0" borderId="0" xfId="0" quotePrefix="1" applyAlignment="1">
      <alignment horizontal="center" shrinkToFi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 shrinkToFit="1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3" borderId="0" xfId="0" applyFont="1" applyFill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>
      <alignment horizontal="center" vertical="center"/>
    </xf>
    <xf numFmtId="166" fontId="4" fillId="3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2" fontId="0" fillId="3" borderId="16" xfId="0" applyNumberForma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 2" xfId="2"/>
  </cellStyles>
  <dxfs count="576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39"/>
  <sheetViews>
    <sheetView tabSelected="1" zoomScale="115" zoomScaleNormal="115" zoomScaleSheetLayoutView="115" zoomScalePageLayoutView="70" workbookViewId="0">
      <selection activeCell="D3" sqref="D3"/>
    </sheetView>
  </sheetViews>
  <sheetFormatPr baseColWidth="10" defaultColWidth="9.109375" defaultRowHeight="13.2" x14ac:dyDescent="0.25"/>
  <cols>
    <col min="1" max="1" width="58" customWidth="1"/>
    <col min="2" max="2" width="30.6640625" customWidth="1"/>
    <col min="4" max="4" width="10.44140625" customWidth="1"/>
    <col min="9" max="9" width="9.109375" customWidth="1"/>
    <col min="11" max="12" width="0" hidden="1" customWidth="1"/>
  </cols>
  <sheetData>
    <row r="1" spans="1:12" ht="49.5" customHeight="1" thickBot="1" x14ac:dyDescent="0.3">
      <c r="A1" s="216" t="str">
        <f ca="1">OFFSET('DE-EN'!A1,0,E1)</f>
        <v xml:space="preserve">Stack Emission Proficiency Test Dust and Gas (Pandemic Version):
Submission of measurement results to HLNUG </v>
      </c>
      <c r="B1" s="217"/>
      <c r="C1" s="217"/>
      <c r="D1" s="218"/>
      <c r="E1" s="206">
        <f>VLOOKUP(B5,K5:L6,2,0)</f>
        <v>1</v>
      </c>
      <c r="F1" s="10"/>
      <c r="G1" s="10"/>
      <c r="H1" s="10"/>
      <c r="I1" s="10"/>
      <c r="J1" s="10"/>
      <c r="K1" s="10"/>
    </row>
    <row r="2" spans="1:12" x14ac:dyDescent="0.25">
      <c r="A2" s="219"/>
      <c r="B2" s="219"/>
      <c r="C2" s="219"/>
      <c r="D2" s="219"/>
      <c r="E2" s="10"/>
      <c r="F2" s="10"/>
      <c r="G2" s="10"/>
      <c r="H2" s="10"/>
      <c r="I2" s="10"/>
      <c r="J2" s="10"/>
      <c r="K2" s="10"/>
    </row>
    <row r="3" spans="1:12" ht="15.6" x14ac:dyDescent="0.25">
      <c r="A3" s="123" t="str">
        <f ca="1">OFFSET('DE-EN'!A3,0,E1)</f>
        <v>Results submission for HLNUG-PT No.:</v>
      </c>
      <c r="B3" s="84"/>
      <c r="C3" s="132" t="str">
        <f ca="1">IF(MAX(Dust!B6:B18)=0,VALUE(YEAR(TODAY()-30)-2000),VALUE(YEAR(MAX(Dust!B6:B18))-2000))&amp;"P"</f>
        <v>21P</v>
      </c>
      <c r="D3" s="133"/>
      <c r="E3" s="10"/>
      <c r="F3" s="10"/>
      <c r="G3" s="10"/>
      <c r="H3" s="10"/>
      <c r="I3" s="10"/>
      <c r="J3" s="10"/>
      <c r="K3" s="10"/>
    </row>
    <row r="4" spans="1:12" ht="15.6" x14ac:dyDescent="0.25">
      <c r="A4" s="124"/>
      <c r="B4" s="185" t="str">
        <f ca="1">IF(D3="","",OFFSET('DE-EN'!A2,0,E1))</f>
        <v/>
      </c>
      <c r="C4" s="132" t="str">
        <f>IF(D3="","",LEFT(C3,2)&amp;"G")</f>
        <v/>
      </c>
      <c r="D4" s="186" t="str">
        <f>IF(D3="","",D3)</f>
        <v/>
      </c>
      <c r="E4" s="10"/>
      <c r="F4" s="10"/>
      <c r="G4" s="10"/>
      <c r="H4" s="10"/>
      <c r="I4" s="10"/>
      <c r="J4" s="10"/>
      <c r="K4" s="10"/>
    </row>
    <row r="5" spans="1:12" ht="15.6" customHeight="1" x14ac:dyDescent="0.25">
      <c r="A5" s="204" t="s">
        <v>273</v>
      </c>
      <c r="B5" s="229" t="s">
        <v>275</v>
      </c>
      <c r="C5" s="229"/>
      <c r="D5" s="229"/>
      <c r="E5" s="205" t="str">
        <f ca="1">OFFSET('DE-EN'!A18,0,E1)</f>
        <v xml:space="preserve">     &lt;– Klicken Sie hier, um zur deutschen Version zu wechseln</v>
      </c>
      <c r="F5" s="10"/>
      <c r="H5" s="10"/>
      <c r="I5" s="10"/>
      <c r="J5" s="10"/>
      <c r="K5" s="19" t="s">
        <v>274</v>
      </c>
      <c r="L5">
        <v>0</v>
      </c>
    </row>
    <row r="6" spans="1:12" x14ac:dyDescent="0.25">
      <c r="B6" s="17"/>
      <c r="C6" s="10"/>
      <c r="D6" s="10"/>
      <c r="E6" s="10"/>
      <c r="F6" s="10"/>
      <c r="G6" s="10"/>
      <c r="H6" s="10"/>
      <c r="I6" s="10"/>
      <c r="J6" s="10"/>
      <c r="K6" s="19" t="s">
        <v>275</v>
      </c>
      <c r="L6">
        <v>1</v>
      </c>
    </row>
    <row r="7" spans="1:12" s="3" customFormat="1" ht="25.5" customHeight="1" x14ac:dyDescent="0.25">
      <c r="A7" s="4" t="str">
        <f ca="1">OFFSET('DE-EN'!A4,0,E1)</f>
        <v>Measuring institute:</v>
      </c>
      <c r="B7" s="220"/>
      <c r="C7" s="220"/>
      <c r="D7" s="220"/>
      <c r="E7" s="20"/>
      <c r="F7" s="20"/>
      <c r="G7" s="20"/>
      <c r="H7" s="20"/>
      <c r="I7" s="20"/>
      <c r="J7" s="20"/>
      <c r="K7" s="20"/>
    </row>
    <row r="8" spans="1:12" ht="38.25" customHeight="1" x14ac:dyDescent="0.25">
      <c r="A8" s="21" t="str">
        <f ca="1">OFFSET('DE-EN'!A5,0,E1)</f>
        <v xml:space="preserve">
Sampling was carried out by the following branch:</v>
      </c>
      <c r="B8" s="17"/>
      <c r="C8" s="10"/>
      <c r="D8" s="10"/>
      <c r="E8" s="10"/>
      <c r="F8" s="10"/>
      <c r="G8" s="10"/>
      <c r="H8" s="10"/>
      <c r="I8" s="10"/>
      <c r="J8" s="10"/>
      <c r="K8" s="10"/>
    </row>
    <row r="9" spans="1:12" x14ac:dyDescent="0.25">
      <c r="A9" s="2" t="str">
        <f ca="1">OFFSET('DE-EN'!A6,0,E1)</f>
        <v>street, number:</v>
      </c>
      <c r="B9" s="221"/>
      <c r="C9" s="221"/>
      <c r="D9" s="221"/>
      <c r="E9" s="10"/>
      <c r="F9" s="10"/>
      <c r="G9" s="10"/>
      <c r="H9" s="10"/>
      <c r="I9" s="10"/>
      <c r="J9" s="10"/>
      <c r="K9" s="10"/>
    </row>
    <row r="10" spans="1:12" x14ac:dyDescent="0.25">
      <c r="A10" s="2" t="str">
        <f ca="1">OFFSET('DE-EN'!A7,0,E1)</f>
        <v>postal code:</v>
      </c>
      <c r="B10" s="221"/>
      <c r="C10" s="221"/>
      <c r="D10" s="221"/>
      <c r="E10" s="10"/>
      <c r="F10" s="10"/>
      <c r="G10" s="10"/>
      <c r="H10" s="10"/>
      <c r="I10" s="10"/>
      <c r="J10" s="10"/>
      <c r="K10" s="10"/>
    </row>
    <row r="11" spans="1:12" x14ac:dyDescent="0.25">
      <c r="A11" s="2" t="str">
        <f ca="1">OFFSET('DE-EN'!A8,0,E1)</f>
        <v>city, country:</v>
      </c>
      <c r="B11" s="221"/>
      <c r="C11" s="221"/>
      <c r="D11" s="221"/>
      <c r="E11" s="10"/>
      <c r="F11" s="10"/>
      <c r="G11" s="10"/>
      <c r="H11" s="10"/>
      <c r="I11" s="10"/>
      <c r="J11" s="10"/>
      <c r="K11" s="10"/>
    </row>
    <row r="12" spans="1:12" hidden="1" x14ac:dyDescent="0.25">
      <c r="A12" s="2" t="s">
        <v>144</v>
      </c>
      <c r="B12" s="227"/>
      <c r="C12" s="227"/>
      <c r="D12" s="227"/>
      <c r="E12" s="10"/>
      <c r="F12" s="10"/>
      <c r="G12" s="10"/>
      <c r="H12" s="10"/>
      <c r="I12" s="10"/>
      <c r="J12" s="10"/>
      <c r="K12" s="10"/>
    </row>
    <row r="13" spans="1:12" hidden="1" x14ac:dyDescent="0.25">
      <c r="A13" s="2" t="s">
        <v>145</v>
      </c>
      <c r="B13" s="227"/>
      <c r="C13" s="227"/>
      <c r="D13" s="227"/>
      <c r="E13" s="10"/>
      <c r="F13" s="10"/>
      <c r="G13" s="10"/>
      <c r="H13" s="10"/>
      <c r="I13" s="10"/>
      <c r="J13" s="10"/>
      <c r="K13" s="10"/>
    </row>
    <row r="14" spans="1:12" x14ac:dyDescent="0.25">
      <c r="A14" s="2" t="str">
        <f ca="1">OFFSET('DE-EN'!A11,0,E1)</f>
        <v>e-mail:</v>
      </c>
      <c r="B14" s="221"/>
      <c r="C14" s="221"/>
      <c r="D14" s="221"/>
      <c r="E14" s="10"/>
      <c r="F14" s="10"/>
      <c r="G14" s="10"/>
      <c r="H14" s="10"/>
      <c r="I14" s="10"/>
      <c r="J14" s="10"/>
      <c r="K14" s="10"/>
    </row>
    <row r="15" spans="1:12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 hidden="1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2" t="str">
        <f ca="1">OFFSET('DE-EN'!A12,0,E1)</f>
        <v>ID-code (identification code):</v>
      </c>
      <c r="B18" s="228"/>
      <c r="C18" s="228"/>
      <c r="D18" s="228"/>
      <c r="E18" s="10"/>
      <c r="F18" s="10"/>
      <c r="G18" s="10"/>
      <c r="H18" s="10"/>
      <c r="I18" s="10"/>
      <c r="J18" s="10"/>
      <c r="K18" s="10"/>
    </row>
    <row r="19" spans="1:1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idden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19" t="str">
        <f ca="1">OFFSET('DE-EN'!A13,0,$E$1)</f>
        <v>date of clearance of results (optional):</v>
      </c>
      <c r="B22" s="231"/>
      <c r="C22" s="231"/>
      <c r="D22" s="231"/>
      <c r="E22" s="10"/>
      <c r="F22" s="10"/>
      <c r="G22" s="10"/>
      <c r="H22" s="10"/>
      <c r="I22" s="10"/>
      <c r="J22" s="10"/>
      <c r="K22" s="10"/>
    </row>
    <row r="23" spans="1:11" x14ac:dyDescent="0.25">
      <c r="A23" s="19" t="str">
        <f ca="1">OFFSET('DE-EN'!A14,0,$E$1)</f>
        <v>name of editor (optional):</v>
      </c>
      <c r="B23" s="223"/>
      <c r="C23" s="223"/>
      <c r="D23" s="223"/>
      <c r="E23" s="10"/>
      <c r="F23" s="10"/>
      <c r="G23" s="10"/>
      <c r="H23" s="10"/>
      <c r="I23" s="10"/>
      <c r="J23" s="10"/>
      <c r="K23" s="10"/>
    </row>
    <row r="24" spans="1:11" x14ac:dyDescent="0.25">
      <c r="A24" s="19" t="str">
        <f ca="1">OFFSET('DE-EN'!A15,0,$E$1)</f>
        <v>position/function of editor (optional):</v>
      </c>
      <c r="B24" s="223"/>
      <c r="C24" s="223"/>
      <c r="D24" s="223"/>
      <c r="E24" s="10"/>
      <c r="F24" s="10"/>
      <c r="G24" s="10"/>
      <c r="H24" s="10"/>
      <c r="I24" s="10"/>
      <c r="J24" s="10"/>
      <c r="K24" s="10"/>
    </row>
    <row r="25" spans="1:1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idden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3.8" thickBo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s="3" customFormat="1" ht="27" customHeight="1" thickBot="1" x14ac:dyDescent="0.3">
      <c r="A28" s="224" t="str">
        <f ca="1">OFFSET('DE-EN'!A16,0,E1)</f>
        <v>Please fill in all green fields!</v>
      </c>
      <c r="B28" s="225"/>
      <c r="C28" s="225"/>
      <c r="D28" s="226"/>
      <c r="E28" s="20"/>
      <c r="F28" s="20"/>
      <c r="G28" s="20"/>
      <c r="H28" s="20"/>
      <c r="I28" s="20"/>
      <c r="J28" s="20"/>
      <c r="K28" s="20"/>
    </row>
    <row r="29" spans="1:1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E30" s="10"/>
      <c r="F30" s="10"/>
      <c r="G30" s="10"/>
      <c r="H30" s="10"/>
      <c r="I30" s="10"/>
      <c r="J30" s="10"/>
      <c r="K30" s="10"/>
    </row>
    <row r="31" spans="1:11" x14ac:dyDescent="0.25">
      <c r="A31" s="222" t="str">
        <f ca="1">OFFSET('DE-EN'!A17,0,E1)</f>
        <v>For submission of your results to HLNUG, please send the completed results file via e-mail, using the following reference:</v>
      </c>
      <c r="B31" s="222"/>
      <c r="C31" s="222"/>
      <c r="D31" s="222"/>
      <c r="E31" s="10"/>
      <c r="F31" s="10"/>
      <c r="G31" s="10"/>
      <c r="H31" s="10"/>
      <c r="I31" s="10"/>
      <c r="J31" s="10"/>
      <c r="K31" s="10"/>
    </row>
    <row r="32" spans="1:11" x14ac:dyDescent="0.25">
      <c r="E32" s="10"/>
      <c r="F32" s="10"/>
      <c r="G32" s="10"/>
      <c r="H32" s="10"/>
      <c r="I32" s="10"/>
      <c r="J32" s="10"/>
      <c r="K32" s="10"/>
    </row>
    <row r="33" spans="1:11" x14ac:dyDescent="0.25">
      <c r="A33" s="232" t="str">
        <f ca="1">"Results PT "&amp;C3&amp;D3&amp;"/"&amp;C4&amp;D4&amp;" - ID-Code: "&amp;B18&amp;" ("&amp;B7&amp;")"</f>
        <v>Results PT 21P/ - ID-Code:  ()</v>
      </c>
      <c r="B33" s="232"/>
      <c r="C33" s="232"/>
      <c r="D33" s="232"/>
      <c r="E33" s="10"/>
      <c r="F33" s="10"/>
      <c r="G33" s="10"/>
      <c r="H33" s="10"/>
      <c r="I33" s="10"/>
      <c r="J33" s="10"/>
      <c r="K33" s="10"/>
    </row>
    <row r="34" spans="1:11" x14ac:dyDescent="0.25">
      <c r="E34" s="10"/>
      <c r="F34" s="10"/>
      <c r="G34" s="10"/>
      <c r="H34" s="10"/>
      <c r="I34" s="10"/>
      <c r="J34" s="10"/>
      <c r="K34" s="10"/>
    </row>
    <row r="35" spans="1:11" ht="14.4" x14ac:dyDescent="0.25">
      <c r="A35" s="28" t="str">
        <f ca="1">A14</f>
        <v>e-mail:</v>
      </c>
      <c r="B35" s="29" t="str">
        <f ca="1">HYPERLINK("mailto:pt@hlnug.hessen.de?subject="&amp;A33,"pt@hlnug.hessen.de")</f>
        <v>pt@hlnug.hessen.de</v>
      </c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233" t="str">
        <f ca="1">IF(MAX(Dust!B6:B18)=0,"",OFFSET('DE-EN'!A19,0,E1))</f>
        <v/>
      </c>
      <c r="B37" s="233"/>
      <c r="C37" s="230" t="str">
        <f>IF(MAX(Dust!B6:B18)=0,"",MAX(Dust!B6:B18)+42)</f>
        <v/>
      </c>
      <c r="D37" s="230"/>
      <c r="E37" s="10"/>
      <c r="F37" s="10"/>
      <c r="G37" s="10"/>
      <c r="H37" s="10"/>
      <c r="I37" s="10"/>
      <c r="J37" s="10"/>
      <c r="K37" s="10"/>
    </row>
    <row r="38" spans="1:11" x14ac:dyDescent="0.25">
      <c r="A38" s="233"/>
      <c r="B38" s="233"/>
      <c r="C38" s="230"/>
      <c r="D38" s="230"/>
      <c r="E38" s="10"/>
      <c r="F38" s="10"/>
      <c r="G38" s="10"/>
      <c r="H38" s="10"/>
      <c r="I38" s="10"/>
      <c r="J38" s="10"/>
      <c r="K38" s="10"/>
    </row>
    <row r="39" spans="1:11" x14ac:dyDescent="0.25">
      <c r="A39" s="23" t="s">
        <v>403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</sheetData>
  <sheetProtection password="C72E" sheet="1" objects="1" scenarios="1"/>
  <mergeCells count="19">
    <mergeCell ref="C37:D38"/>
    <mergeCell ref="B22:D22"/>
    <mergeCell ref="A33:D33"/>
    <mergeCell ref="B10:D10"/>
    <mergeCell ref="B24:D24"/>
    <mergeCell ref="A37:B38"/>
    <mergeCell ref="A1:D1"/>
    <mergeCell ref="A2:D2"/>
    <mergeCell ref="B7:D7"/>
    <mergeCell ref="B9:D9"/>
    <mergeCell ref="A31:D31"/>
    <mergeCell ref="B23:D23"/>
    <mergeCell ref="A28:D28"/>
    <mergeCell ref="B11:D11"/>
    <mergeCell ref="B12:D12"/>
    <mergeCell ref="B13:D13"/>
    <mergeCell ref="B14:D14"/>
    <mergeCell ref="B18:D18"/>
    <mergeCell ref="B5:D5"/>
  </mergeCells>
  <dataValidations count="4">
    <dataValidation type="whole" allowBlank="1" showInputMessage="1" showErrorMessage="1" errorTitle="False entry" error="Please enter the number of the proficiency test round only._x000a__x000a_Bitte nur die Nummer der Ringversuchsrunde eintragen." sqref="D3">
      <formula1>10</formula1>
      <formula2>99</formula2>
    </dataValidation>
    <dataValidation type="whole" allowBlank="1" showInputMessage="1" showErrorMessage="1" errorTitle="wrong code / Falscher Code" error="Please enter your ID-code (4 digits) here._x000a__x000a_Bitte tragen Sie hier Ihren ID-Code ein (4 Stellen)." sqref="B18:D18">
      <formula1>1000</formula1>
      <formula2>9999</formula2>
    </dataValidation>
    <dataValidation type="date" operator="greaterThan" allowBlank="1" showInputMessage="1" showErrorMessage="1" sqref="B22:D22">
      <formula1>42005</formula1>
    </dataValidation>
    <dataValidation type="list" allowBlank="1" showInputMessage="1" showErrorMessage="1" sqref="B5:D5">
      <formula1>$K$5:$K$6</formula1>
    </dataValidation>
  </dataValidations>
  <pageMargins left="0.74803149606299213" right="0.74803149606299213" top="0.98425196850393704" bottom="0.98425196850393704" header="0.51181102362204722" footer="0.51181102362204722"/>
  <pageSetup paperSize="9" scale="81" fitToWidth="0" fitToHeight="0" orientation="portrait" r:id="rId1"/>
  <headerFooter alignWithMargins="0">
    <oddHeader>&amp;Lprinted: &amp;D&amp;Rpage &amp;P of &amp;N</oddHeader>
    <oddFooter>&amp;C&amp;F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X13"/>
  <sheetViews>
    <sheetView zoomScale="115" zoomScaleNormal="115" zoomScaleSheetLayoutView="100" workbookViewId="0">
      <pane xSplit="1" topLeftCell="B1" activePane="topRight" state="frozen"/>
      <selection pane="topRight" activeCell="B6" sqref="B6"/>
    </sheetView>
  </sheetViews>
  <sheetFormatPr baseColWidth="10" defaultColWidth="9.109375" defaultRowHeight="13.2" x14ac:dyDescent="0.25"/>
  <cols>
    <col min="1" max="1" width="22.6640625" customWidth="1"/>
    <col min="2" max="2" width="14.109375" customWidth="1"/>
    <col min="3" max="3" width="14.44140625" customWidth="1"/>
    <col min="4" max="4" width="13.88671875" customWidth="1"/>
    <col min="5" max="9" width="22.33203125" customWidth="1"/>
    <col min="10" max="10" width="9.109375" customWidth="1"/>
    <col min="11" max="18" width="9.109375" hidden="1" customWidth="1"/>
    <col min="19" max="22" width="9.109375" customWidth="1"/>
  </cols>
  <sheetData>
    <row r="1" spans="1:24" s="3" customFormat="1" ht="33.75" customHeight="1" x14ac:dyDescent="0.25">
      <c r="A1" s="243" t="str">
        <f ca="1">OFFSET('DE-EN'!A27,0,$J$1)</f>
        <v>Measurement results for gas flow conditions</v>
      </c>
      <c r="B1" s="244"/>
      <c r="C1" s="244"/>
      <c r="D1" s="244"/>
      <c r="E1" s="244"/>
      <c r="F1" s="244"/>
      <c r="G1" s="244"/>
      <c r="H1" s="244"/>
      <c r="I1" s="189" t="str">
        <f ca="1">Information!C3&amp;Information!D3&amp;" "&amp;Information!B4&amp;" "&amp;Information!C4&amp;Information!D4</f>
        <v xml:space="preserve">21P  </v>
      </c>
      <c r="J1" s="207">
        <f>Information!E1</f>
        <v>1</v>
      </c>
    </row>
    <row r="2" spans="1:24" s="3" customFormat="1" ht="27.75" customHeight="1" x14ac:dyDescent="0.25">
      <c r="A2" s="155" t="str">
        <f ca="1">OFFSET('DE-EN'!A42,0,$J$1)</f>
        <v>participant:</v>
      </c>
      <c r="B2" s="245">
        <f>Information!B7</f>
        <v>0</v>
      </c>
      <c r="C2" s="245"/>
      <c r="D2" s="245"/>
      <c r="E2" s="245"/>
      <c r="F2" s="245"/>
      <c r="G2" s="245"/>
      <c r="H2" s="245"/>
      <c r="I2" s="246"/>
      <c r="K2" s="8"/>
      <c r="L2" s="22"/>
      <c r="M2" s="22"/>
      <c r="N2" s="22"/>
      <c r="O2" s="22"/>
      <c r="P2" s="22"/>
      <c r="Q2" s="22"/>
      <c r="R2" s="22"/>
      <c r="S2" s="8"/>
      <c r="T2" s="4"/>
      <c r="U2" s="4"/>
      <c r="V2" s="4"/>
      <c r="W2" s="4"/>
      <c r="X2" s="4"/>
    </row>
    <row r="3" spans="1:24" s="3" customFormat="1" ht="31.2" customHeight="1" x14ac:dyDescent="0.25">
      <c r="A3" s="247" t="str">
        <f ca="1">OFFSET('DE-EN'!A28,0,$J$1)</f>
        <v>measurement number</v>
      </c>
      <c r="B3" s="248" t="str">
        <f ca="1">OFFSET('DE-EN'!A29,0,$J$1)</f>
        <v>date</v>
      </c>
      <c r="C3" s="249" t="str">
        <f ca="1">OFFSET('DE-EN'!A30,0,$J$1)</f>
        <v>start of measurements</v>
      </c>
      <c r="D3" s="249" t="str">
        <f ca="1">OFFSET('DE-EN'!A31,0,$J$1)</f>
        <v>end of measurements</v>
      </c>
      <c r="E3" s="150" t="str">
        <f ca="1">OFFSET('DE-EN'!A32,0,$J$1)</f>
        <v>volume flow</v>
      </c>
      <c r="F3" s="151" t="str">
        <f ca="1">OFFSET('DE-EN'!A33,0,$J$1)</f>
        <v>mean flow velocity</v>
      </c>
      <c r="G3" s="152" t="str">
        <f ca="1">OFFSET('DE-EN'!A34,0,$J$1)</f>
        <v>flue gas temperature</v>
      </c>
      <c r="H3" s="150" t="str">
        <f ca="1">OFFSET('DE-EN'!A35,0,$J$1)</f>
        <v>water concentration</v>
      </c>
      <c r="I3" s="153" t="str">
        <f ca="1">OFFSET('DE-EN'!A36,0,$J$1)</f>
        <v>static pressure</v>
      </c>
      <c r="K3" s="8"/>
      <c r="L3" s="154" t="str">
        <f ca="1">E3</f>
        <v>volume flow</v>
      </c>
      <c r="M3" s="154" t="str">
        <f t="shared" ref="M3:P3" ca="1" si="0">F3</f>
        <v>mean flow velocity</v>
      </c>
      <c r="N3" s="154" t="str">
        <f t="shared" ca="1" si="0"/>
        <v>flue gas temperature</v>
      </c>
      <c r="O3" s="154" t="str">
        <f t="shared" ca="1" si="0"/>
        <v>water concentration</v>
      </c>
      <c r="P3" s="154" t="str">
        <f t="shared" ca="1" si="0"/>
        <v>static pressure</v>
      </c>
      <c r="Q3" s="154"/>
      <c r="R3" s="154"/>
      <c r="S3" s="154"/>
      <c r="T3" s="154"/>
      <c r="U3" s="4"/>
      <c r="V3" s="4"/>
      <c r="W3" s="4"/>
      <c r="X3" s="4"/>
    </row>
    <row r="4" spans="1:24" ht="28.5" customHeight="1" x14ac:dyDescent="0.25">
      <c r="A4" s="247"/>
      <c r="B4" s="248"/>
      <c r="C4" s="249"/>
      <c r="D4" s="249"/>
      <c r="E4" s="88" t="str">
        <f ca="1">OFFSET('DE-EN'!A37,0,$J$1)</f>
        <v>m³/h (standard conditions, dry)</v>
      </c>
      <c r="F4" s="88" t="str">
        <f ca="1">OFFSET('DE-EN'!A38,0,$J$1)</f>
        <v>m/s (operating conditions, wet)</v>
      </c>
      <c r="G4" s="97" t="s">
        <v>135</v>
      </c>
      <c r="H4" s="88" t="str">
        <f ca="1">OFFSET('DE-EN'!A39,0,$J$1)</f>
        <v>g/m³ (standard conditions, dry)</v>
      </c>
      <c r="I4" s="149" t="s">
        <v>3</v>
      </c>
      <c r="J4" s="2"/>
      <c r="K4" s="2"/>
      <c r="L4" s="5"/>
      <c r="M4" s="5"/>
      <c r="N4" s="5"/>
      <c r="O4" s="5"/>
      <c r="P4" s="5"/>
      <c r="Q4" s="5"/>
      <c r="R4" s="5"/>
      <c r="S4" s="5"/>
      <c r="T4" s="2"/>
      <c r="U4" s="2"/>
      <c r="V4" s="2"/>
      <c r="W4" s="2"/>
      <c r="X4" s="2"/>
    </row>
    <row r="5" spans="1:24" x14ac:dyDescent="0.25">
      <c r="A5" s="98"/>
      <c r="B5" s="95"/>
      <c r="C5" s="112"/>
      <c r="D5" s="99"/>
      <c r="E5" s="112"/>
      <c r="F5" s="95"/>
      <c r="G5" s="98"/>
      <c r="H5" s="112"/>
      <c r="I5" s="143"/>
      <c r="J5" s="2"/>
      <c r="K5" s="2"/>
      <c r="L5" s="5"/>
      <c r="M5" s="5"/>
      <c r="N5" s="5"/>
      <c r="O5" s="5"/>
      <c r="P5" s="5"/>
      <c r="Q5" s="5"/>
      <c r="R5" s="5"/>
      <c r="S5" s="5"/>
      <c r="T5" s="2"/>
      <c r="U5" s="2"/>
      <c r="V5" s="2"/>
      <c r="W5" s="2"/>
      <c r="X5" s="2"/>
    </row>
    <row r="6" spans="1:24" ht="31.5" customHeight="1" thickBot="1" x14ac:dyDescent="0.3">
      <c r="A6" s="165">
        <v>1</v>
      </c>
      <c r="B6" s="198"/>
      <c r="C6" s="178"/>
      <c r="D6" s="100"/>
      <c r="E6" s="163"/>
      <c r="F6" s="135"/>
      <c r="G6" s="161"/>
      <c r="H6" s="134"/>
      <c r="I6" s="136"/>
      <c r="J6" s="2"/>
      <c r="K6" s="6"/>
      <c r="L6" s="7">
        <f>ABS(E6-ROUND(E6, 0))</f>
        <v>0</v>
      </c>
      <c r="M6" s="7">
        <f>ABS(F6-ROUND(F6, 2))</f>
        <v>0</v>
      </c>
      <c r="N6" s="7">
        <f>IF(G6&gt;200,1,ABS(G6-ROUND(G6, 1)))</f>
        <v>0</v>
      </c>
      <c r="O6" s="7">
        <f>ABS(H6-ROUND(H6, 2))</f>
        <v>0</v>
      </c>
      <c r="P6" s="7">
        <f>IF(I6&gt;20,1,ABS(I6-ROUND(I6, 2)))</f>
        <v>0</v>
      </c>
      <c r="Q6" s="7"/>
      <c r="R6" s="7"/>
      <c r="S6" s="7"/>
      <c r="T6" s="7"/>
      <c r="U6" s="2"/>
      <c r="V6" s="2"/>
      <c r="W6" s="2"/>
      <c r="X6" s="2"/>
    </row>
    <row r="7" spans="1:24" s="3" customFormat="1" ht="31.5" customHeight="1" thickTop="1" x14ac:dyDescent="0.25">
      <c r="A7" s="166" t="s">
        <v>156</v>
      </c>
      <c r="B7" s="167" t="str">
        <f>IF(C7="","",B6)</f>
        <v/>
      </c>
      <c r="C7" s="179"/>
      <c r="D7" s="144"/>
      <c r="E7" s="164"/>
      <c r="F7" s="146"/>
      <c r="G7" s="162"/>
      <c r="H7" s="145"/>
      <c r="I7" s="148"/>
      <c r="J7" s="4"/>
      <c r="K7" s="8"/>
      <c r="L7" s="7">
        <f>ABS(E7-ROUND(E7, 0))</f>
        <v>0</v>
      </c>
      <c r="M7" s="7">
        <f>ABS(F7-ROUND(F7, 2))</f>
        <v>0</v>
      </c>
      <c r="N7" s="7">
        <f>IF(G7&gt;200,1,ABS(G7-ROUND(G7, 1)))</f>
        <v>0</v>
      </c>
      <c r="O7" s="7">
        <f>ABS(H7-ROUND(H7, 2))</f>
        <v>0</v>
      </c>
      <c r="P7" s="7">
        <f>IF(I7&gt;20,1,ABS(I7-ROUND(I7, 2)))</f>
        <v>0</v>
      </c>
      <c r="Q7" s="7"/>
      <c r="R7" s="7"/>
      <c r="S7" s="7"/>
      <c r="T7" s="7"/>
      <c r="U7" s="4"/>
      <c r="V7" s="4"/>
      <c r="W7" s="4"/>
      <c r="X7" s="4"/>
    </row>
    <row r="8" spans="1:24" x14ac:dyDescent="0.25">
      <c r="A8" s="11"/>
      <c r="B8" s="1"/>
      <c r="C8" s="1"/>
      <c r="D8" s="1"/>
      <c r="E8" s="1"/>
      <c r="F8" s="1"/>
      <c r="G8" s="1"/>
      <c r="H8" s="1"/>
      <c r="I8" s="156"/>
      <c r="J8" s="2"/>
      <c r="K8" s="6"/>
      <c r="L8" s="7"/>
      <c r="M8" s="7"/>
      <c r="N8" s="7"/>
      <c r="O8" s="7"/>
      <c r="P8" s="7"/>
      <c r="Q8" s="7"/>
      <c r="R8" s="7"/>
      <c r="S8" s="7"/>
      <c r="T8" s="2"/>
      <c r="U8" s="2"/>
      <c r="V8" s="2"/>
      <c r="W8" s="2"/>
      <c r="X8" s="2"/>
    </row>
    <row r="9" spans="1:24" ht="20.25" customHeight="1" x14ac:dyDescent="0.25">
      <c r="A9" s="19"/>
      <c r="B9" s="10"/>
      <c r="C9" s="10"/>
      <c r="D9" s="10"/>
      <c r="E9" s="10"/>
      <c r="F9" s="234" t="str">
        <f ca="1">OFFSET('DE-EN'!A40,0,$J$1)</f>
        <v>remarks</v>
      </c>
      <c r="G9" s="235"/>
      <c r="H9" s="235"/>
      <c r="I9" s="236"/>
      <c r="J9" s="2"/>
      <c r="K9" s="6"/>
      <c r="L9" s="7"/>
      <c r="M9" s="7"/>
      <c r="N9" s="7"/>
      <c r="O9" s="7"/>
      <c r="P9" s="7"/>
      <c r="Q9" s="7"/>
      <c r="R9" s="7"/>
      <c r="S9" s="7"/>
      <c r="T9" s="2"/>
      <c r="U9" s="2"/>
      <c r="V9" s="2"/>
      <c r="W9" s="2"/>
      <c r="X9" s="2"/>
    </row>
    <row r="10" spans="1:24" x14ac:dyDescent="0.25">
      <c r="A10" s="125"/>
      <c r="B10" s="10"/>
      <c r="C10" s="10"/>
      <c r="D10" s="10"/>
      <c r="E10" s="10"/>
      <c r="F10" s="237"/>
      <c r="G10" s="238"/>
      <c r="H10" s="238"/>
      <c r="I10" s="239"/>
      <c r="J10" s="2"/>
      <c r="K10" s="2"/>
      <c r="L10" s="7">
        <f ca="1">INDIRECT("F10")</f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212" t="str">
        <f ca="1">OFFSET('DE-EN'!A41,0,$J$1)</f>
        <v xml:space="preserve">  Red coloured fields indicate entry errors!</v>
      </c>
      <c r="B11" s="10"/>
      <c r="C11" s="10"/>
      <c r="D11" s="10"/>
      <c r="E11" s="10"/>
      <c r="F11" s="237"/>
      <c r="G11" s="238"/>
      <c r="H11" s="238"/>
      <c r="I11" s="23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4" customHeight="1" x14ac:dyDescent="0.25">
      <c r="A12" s="126"/>
      <c r="B12" s="10"/>
      <c r="C12" s="10"/>
      <c r="D12" s="10"/>
      <c r="E12" s="10"/>
      <c r="F12" s="240"/>
      <c r="G12" s="241"/>
      <c r="H12" s="241"/>
      <c r="I12" s="24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0"/>
      <c r="B13" s="10"/>
      <c r="C13" s="10"/>
      <c r="D13" s="10"/>
      <c r="E13" s="10"/>
      <c r="F13" s="10"/>
      <c r="G13" s="10"/>
      <c r="H13" s="10"/>
      <c r="I13" s="10"/>
    </row>
  </sheetData>
  <sheetProtection password="C72E" sheet="1" selectLockedCells="1"/>
  <mergeCells count="8">
    <mergeCell ref="F9:I9"/>
    <mergeCell ref="F10:I12"/>
    <mergeCell ref="A1:H1"/>
    <mergeCell ref="B2:I2"/>
    <mergeCell ref="A3:A4"/>
    <mergeCell ref="B3:B4"/>
    <mergeCell ref="C3:C4"/>
    <mergeCell ref="D3:D4"/>
  </mergeCells>
  <conditionalFormatting sqref="E6">
    <cfRule type="expression" dxfId="575" priority="399">
      <formula>L6&gt;0</formula>
    </cfRule>
  </conditionalFormatting>
  <conditionalFormatting sqref="D6">
    <cfRule type="expression" dxfId="574" priority="398">
      <formula>C6*D6&gt;D6*D6</formula>
    </cfRule>
  </conditionalFormatting>
  <conditionalFormatting sqref="D7">
    <cfRule type="expression" dxfId="573" priority="397">
      <formula>C7*D7&gt;D7*D7</formula>
    </cfRule>
  </conditionalFormatting>
  <conditionalFormatting sqref="G6">
    <cfRule type="expression" dxfId="572" priority="387">
      <formula>N6&gt;0</formula>
    </cfRule>
  </conditionalFormatting>
  <conditionalFormatting sqref="E7">
    <cfRule type="expression" dxfId="571" priority="386">
      <formula>L7&gt;0</formula>
    </cfRule>
  </conditionalFormatting>
  <conditionalFormatting sqref="G7">
    <cfRule type="expression" dxfId="570" priority="385">
      <formula>N7&gt;0</formula>
    </cfRule>
  </conditionalFormatting>
  <conditionalFormatting sqref="E7">
    <cfRule type="expression" dxfId="569" priority="362">
      <formula>L7&gt;0</formula>
    </cfRule>
  </conditionalFormatting>
  <conditionalFormatting sqref="D7">
    <cfRule type="expression" dxfId="568" priority="361">
      <formula>C7*D7&gt;D7*D7</formula>
    </cfRule>
  </conditionalFormatting>
  <conditionalFormatting sqref="C7">
    <cfRule type="expression" dxfId="567" priority="400">
      <formula>((B6+D6)*(B7+C7))*C7&gt;((B7+C7)^2)*C7</formula>
    </cfRule>
  </conditionalFormatting>
  <conditionalFormatting sqref="E6:I7">
    <cfRule type="containsText" dxfId="566" priority="80" operator="containsText" text=".">
      <formula>NOT(ISERROR(SEARCH(".",E6)))</formula>
    </cfRule>
  </conditionalFormatting>
  <conditionalFormatting sqref="F6:F7">
    <cfRule type="expression" dxfId="565" priority="1313">
      <formula>M6&gt;0</formula>
    </cfRule>
  </conditionalFormatting>
  <conditionalFormatting sqref="H6:I7">
    <cfRule type="expression" dxfId="564" priority="1314">
      <formula>O6&gt;0</formula>
    </cfRule>
  </conditionalFormatting>
  <conditionalFormatting sqref="A11:D11">
    <cfRule type="expression" dxfId="563" priority="1">
      <formula>SUM($L$6:$P$7)&gt;0</formula>
    </cfRule>
  </conditionalFormatting>
  <dataValidations count="1">
    <dataValidation type="decimal" operator="greaterThan" allowBlank="1" showErrorMessage="1" errorTitle="Error" error="If no value is available, please leave the respective field blank. Use the comments section for explanation, if necessary._x000a__x000a_Wenn kein Messwert verfügbar ist, lassen sie das betreffende Feld bitte frei." sqref="E7:I7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Header>&amp;Lprinted: &amp;D&amp;Rpage &amp;P of &amp;N</oddHeader>
    <oddFooter>&amp;C&amp;F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D24"/>
  <sheetViews>
    <sheetView zoomScale="115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baseColWidth="10" defaultColWidth="9.109375" defaultRowHeight="13.2" x14ac:dyDescent="0.25"/>
  <cols>
    <col min="1" max="1" width="36.33203125" customWidth="1"/>
    <col min="2" max="2" width="14.109375" customWidth="1"/>
    <col min="3" max="3" width="14.44140625" customWidth="1"/>
    <col min="4" max="4" width="13.88671875" customWidth="1"/>
    <col min="5" max="5" width="10.5546875" bestFit="1" customWidth="1"/>
    <col min="6" max="13" width="10" customWidth="1"/>
    <col min="14" max="14" width="9.109375" customWidth="1"/>
    <col min="15" max="17" width="9.109375" hidden="1" customWidth="1"/>
    <col min="18" max="26" width="9.109375" style="24" hidden="1" customWidth="1"/>
    <col min="27" max="28" width="9.109375" customWidth="1"/>
  </cols>
  <sheetData>
    <row r="1" spans="1:30" s="3" customFormat="1" ht="33.75" customHeight="1" x14ac:dyDescent="0.25">
      <c r="A1" s="243" t="str">
        <f ca="1">OFFSET('DE-EN'!A51,0,$N$1)</f>
        <v>Measurement results for the dust proficiency test</v>
      </c>
      <c r="B1" s="244"/>
      <c r="C1" s="244"/>
      <c r="D1" s="244"/>
      <c r="E1" s="244"/>
      <c r="F1" s="244"/>
      <c r="G1" s="244"/>
      <c r="H1" s="244"/>
      <c r="I1" s="250" t="str">
        <f ca="1">Information!C3&amp;Information!D3</f>
        <v>21P</v>
      </c>
      <c r="J1" s="250"/>
      <c r="K1" s="250"/>
      <c r="L1" s="85"/>
      <c r="M1" s="86"/>
      <c r="N1" s="207">
        <f>Information!E1</f>
        <v>1</v>
      </c>
      <c r="R1" s="157"/>
      <c r="S1" s="157"/>
      <c r="T1" s="157"/>
      <c r="U1" s="157"/>
      <c r="V1" s="157"/>
      <c r="W1" s="157"/>
      <c r="X1" s="157"/>
      <c r="Y1" s="157"/>
      <c r="Z1" s="157"/>
    </row>
    <row r="2" spans="1:30" s="3" customFormat="1" ht="27.75" customHeight="1" x14ac:dyDescent="0.25">
      <c r="A2" s="155" t="str">
        <f ca="1">Flow_conditions!A2</f>
        <v>participant:</v>
      </c>
      <c r="B2" s="245">
        <f>Information!B7</f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  <c r="Q2" s="8"/>
      <c r="R2" s="22"/>
      <c r="S2" s="22"/>
      <c r="T2" s="22"/>
      <c r="U2" s="22"/>
      <c r="V2" s="22"/>
      <c r="W2" s="22"/>
      <c r="X2" s="22"/>
      <c r="Y2" s="22"/>
      <c r="Z2" s="158"/>
      <c r="AA2" s="4"/>
      <c r="AB2" s="4"/>
      <c r="AC2" s="4"/>
      <c r="AD2" s="4"/>
    </row>
    <row r="3" spans="1:30" ht="29.25" customHeight="1" x14ac:dyDescent="0.25">
      <c r="A3" s="251" t="str">
        <f ca="1">Flow_conditions!A3</f>
        <v>measurement number</v>
      </c>
      <c r="B3" s="251" t="str">
        <f ca="1">Flow_conditions!B3</f>
        <v>date</v>
      </c>
      <c r="C3" s="249" t="str">
        <f ca="1">OFFSET('DE-EN'!A58,0,$N$1)</f>
        <v>start of
sampling</v>
      </c>
      <c r="D3" s="249" t="str">
        <f ca="1">OFFSET('DE-EN'!A59,0,$N$1)</f>
        <v>end of
sampling</v>
      </c>
      <c r="E3" s="87" t="str">
        <f ca="1">OFFSET('DE-EN'!A53,0,$N$1)</f>
        <v xml:space="preserve">dust
</v>
      </c>
      <c r="F3" s="87" t="s">
        <v>282</v>
      </c>
      <c r="G3" s="87" t="s">
        <v>283</v>
      </c>
      <c r="H3" s="87" t="str">
        <f ca="1">OFFSET('DE-EN'!A54,0,$N$1)</f>
        <v>Chromium
Cr</v>
      </c>
      <c r="I3" s="87" t="str">
        <f ca="1">OFFSET('DE-EN'!A55,0,$N$1)</f>
        <v>Copper
Cu</v>
      </c>
      <c r="J3" s="211" t="str">
        <f ca="1">OFFSET('DE-EN'!A56,0,$N$1)</f>
        <v>Manganese
Mn</v>
      </c>
      <c r="K3" s="96" t="s">
        <v>287</v>
      </c>
      <c r="L3" s="96" t="str">
        <f ca="1">OFFSET('DE-EN'!A57,0,$N$1)</f>
        <v>Lead
Pb</v>
      </c>
      <c r="M3" s="87" t="s">
        <v>289</v>
      </c>
      <c r="O3" s="172"/>
      <c r="P3" s="172"/>
      <c r="Q3" s="6"/>
      <c r="R3" s="9" t="str">
        <f t="shared" ref="R3:Y3" ca="1" si="0">E3</f>
        <v xml:space="preserve">dust
</v>
      </c>
      <c r="S3" s="9" t="str">
        <f t="shared" si="0"/>
        <v>Cadmium
Cd</v>
      </c>
      <c r="T3" s="9" t="str">
        <f t="shared" si="0"/>
        <v>Cobalt
Co</v>
      </c>
      <c r="U3" s="9" t="str">
        <f t="shared" ca="1" si="0"/>
        <v>Chromium
Cr</v>
      </c>
      <c r="V3" s="9" t="str">
        <f t="shared" ca="1" si="0"/>
        <v>Copper
Cu</v>
      </c>
      <c r="W3" s="9" t="str">
        <f t="shared" ca="1" si="0"/>
        <v>Manganese
Mn</v>
      </c>
      <c r="X3" s="9" t="str">
        <f t="shared" si="0"/>
        <v>Nickel
Ni</v>
      </c>
      <c r="Y3" s="9" t="str">
        <f t="shared" ca="1" si="0"/>
        <v>Lead
Pb</v>
      </c>
      <c r="Z3" s="9" t="str">
        <f t="shared" ref="Z3" si="1">M3</f>
        <v>Vanadium
V</v>
      </c>
      <c r="AA3" s="2"/>
      <c r="AB3" s="2"/>
      <c r="AC3" s="2"/>
      <c r="AD3" s="2"/>
    </row>
    <row r="4" spans="1:30" ht="28.5" customHeight="1" x14ac:dyDescent="0.25">
      <c r="A4" s="251"/>
      <c r="B4" s="251"/>
      <c r="C4" s="249"/>
      <c r="D4" s="249"/>
      <c r="E4" s="88" t="s">
        <v>1</v>
      </c>
      <c r="F4" s="88" t="s">
        <v>2</v>
      </c>
      <c r="G4" s="88" t="s">
        <v>2</v>
      </c>
      <c r="H4" s="88" t="s">
        <v>2</v>
      </c>
      <c r="I4" s="88" t="s">
        <v>2</v>
      </c>
      <c r="J4" s="88" t="s">
        <v>2</v>
      </c>
      <c r="K4" s="97" t="s">
        <v>2</v>
      </c>
      <c r="L4" s="88" t="s">
        <v>2</v>
      </c>
      <c r="M4" s="88" t="s">
        <v>2</v>
      </c>
      <c r="N4" s="2"/>
      <c r="O4" s="172"/>
      <c r="P4" s="172"/>
      <c r="Q4" s="2"/>
      <c r="R4" s="159"/>
      <c r="S4" s="159"/>
      <c r="T4" s="159"/>
      <c r="U4" s="159"/>
      <c r="V4" s="159"/>
      <c r="W4" s="159"/>
      <c r="X4" s="159"/>
      <c r="Y4" s="159"/>
      <c r="Z4" s="33"/>
      <c r="AA4" s="2"/>
      <c r="AB4" s="2"/>
      <c r="AC4" s="2"/>
      <c r="AD4" s="2"/>
    </row>
    <row r="5" spans="1:30" ht="13.8" thickBot="1" x14ac:dyDescent="0.3">
      <c r="A5" s="112"/>
      <c r="B5" s="98"/>
      <c r="C5" s="95"/>
      <c r="D5" s="99"/>
      <c r="E5" s="112"/>
      <c r="F5" s="98"/>
      <c r="G5" s="95"/>
      <c r="H5" s="94"/>
      <c r="I5" s="95"/>
      <c r="J5" s="95"/>
      <c r="K5" s="95"/>
      <c r="L5" s="95"/>
      <c r="M5" s="99"/>
      <c r="N5" s="2"/>
      <c r="O5" s="95"/>
      <c r="P5" s="99"/>
      <c r="Q5" s="2"/>
      <c r="R5" s="159"/>
      <c r="S5" s="159"/>
      <c r="T5" s="159"/>
      <c r="U5" s="159"/>
      <c r="V5" s="159"/>
      <c r="W5" s="159"/>
      <c r="X5" s="159"/>
      <c r="Y5" s="159"/>
      <c r="Z5" s="33"/>
      <c r="AA5" s="2"/>
      <c r="AB5" s="2"/>
      <c r="AC5" s="2"/>
      <c r="AD5" s="2"/>
    </row>
    <row r="6" spans="1:30" ht="31.5" customHeight="1" thickTop="1" thickBot="1" x14ac:dyDescent="0.3">
      <c r="A6" s="173">
        <v>1</v>
      </c>
      <c r="B6" s="187" t="str">
        <f>IF(Flow_conditions!B6="","",Flow_conditions!B6)</f>
        <v/>
      </c>
      <c r="C6" s="89"/>
      <c r="D6" s="100"/>
      <c r="E6" s="140"/>
      <c r="F6" s="137"/>
      <c r="G6" s="138"/>
      <c r="H6" s="138"/>
      <c r="I6" s="138"/>
      <c r="J6" s="138"/>
      <c r="K6" s="138"/>
      <c r="L6" s="138"/>
      <c r="M6" s="139"/>
      <c r="N6" s="19"/>
      <c r="O6" s="168"/>
      <c r="P6" s="169"/>
      <c r="Q6" s="6"/>
      <c r="R6" s="160">
        <f t="shared" ref="R6:R18" si="2">ABS(E6-ROUND(E6, 2))</f>
        <v>0</v>
      </c>
      <c r="S6" s="160">
        <f t="shared" ref="S6:S18" si="3">ABS(F6-ROUND(F6, 2))</f>
        <v>0</v>
      </c>
      <c r="T6" s="160">
        <f t="shared" ref="T6:T18" si="4">ABS(G6-ROUND(G6, 2))</f>
        <v>0</v>
      </c>
      <c r="U6" s="160">
        <f t="shared" ref="U6:U18" si="5">ABS(H6-ROUND(H6, 2))</f>
        <v>0</v>
      </c>
      <c r="V6" s="160">
        <f t="shared" ref="V6:V18" si="6">ABS(I6-ROUND(I6, 2))</f>
        <v>0</v>
      </c>
      <c r="W6" s="160">
        <f t="shared" ref="W6:W18" si="7">ABS(J6-ROUND(J6, 2))</f>
        <v>0</v>
      </c>
      <c r="X6" s="160">
        <f t="shared" ref="X6:X18" si="8">ABS(K6-ROUND(K6, 2))</f>
        <v>0</v>
      </c>
      <c r="Y6" s="160">
        <f t="shared" ref="Y6:Y18" si="9">ABS(L6-ROUND(L6, 2))</f>
        <v>0</v>
      </c>
      <c r="Z6" s="160">
        <f t="shared" ref="Z6" si="10">ABS(M6-ROUND(M6, 2))</f>
        <v>0</v>
      </c>
      <c r="AA6" s="2"/>
      <c r="AB6" s="2"/>
      <c r="AC6" s="2"/>
      <c r="AD6" s="2"/>
    </row>
    <row r="7" spans="1:30" s="3" customFormat="1" ht="31.5" customHeight="1" thickTop="1" thickBot="1" x14ac:dyDescent="0.3">
      <c r="A7" s="173">
        <v>2</v>
      </c>
      <c r="B7" s="187" t="str">
        <f>IF(C7="","",B6)</f>
        <v/>
      </c>
      <c r="C7" s="90"/>
      <c r="D7" s="102"/>
      <c r="E7" s="140"/>
      <c r="F7" s="137"/>
      <c r="G7" s="138"/>
      <c r="H7" s="138"/>
      <c r="I7" s="138"/>
      <c r="J7" s="138"/>
      <c r="K7" s="138"/>
      <c r="L7" s="138"/>
      <c r="M7" s="139"/>
      <c r="N7" s="18"/>
      <c r="O7" s="170"/>
      <c r="P7" s="171"/>
      <c r="Q7" s="8"/>
      <c r="R7" s="160">
        <f t="shared" si="2"/>
        <v>0</v>
      </c>
      <c r="S7" s="160">
        <f t="shared" si="3"/>
        <v>0</v>
      </c>
      <c r="T7" s="160">
        <f t="shared" si="4"/>
        <v>0</v>
      </c>
      <c r="U7" s="160">
        <f t="shared" si="5"/>
        <v>0</v>
      </c>
      <c r="V7" s="160">
        <f t="shared" si="6"/>
        <v>0</v>
      </c>
      <c r="W7" s="160">
        <f t="shared" si="7"/>
        <v>0</v>
      </c>
      <c r="X7" s="160">
        <f t="shared" si="8"/>
        <v>0</v>
      </c>
      <c r="Y7" s="160">
        <f t="shared" si="9"/>
        <v>0</v>
      </c>
      <c r="Z7" s="160">
        <f t="shared" ref="Z7:Z18" si="11">ABS(M7-ROUND(M7, 2))</f>
        <v>0</v>
      </c>
      <c r="AA7" s="4"/>
      <c r="AB7" s="4"/>
      <c r="AC7" s="4"/>
      <c r="AD7" s="4"/>
    </row>
    <row r="8" spans="1:30" s="3" customFormat="1" ht="31.5" customHeight="1" thickTop="1" thickBot="1" x14ac:dyDescent="0.3">
      <c r="A8" s="173">
        <v>3</v>
      </c>
      <c r="B8" s="187" t="str">
        <f t="shared" ref="B8:B10" si="12">IF(C8="","",B7)</f>
        <v/>
      </c>
      <c r="C8" s="90"/>
      <c r="D8" s="102"/>
      <c r="E8" s="140"/>
      <c r="F8" s="137"/>
      <c r="G8" s="138"/>
      <c r="H8" s="138"/>
      <c r="I8" s="138"/>
      <c r="J8" s="138"/>
      <c r="K8" s="138"/>
      <c r="L8" s="138"/>
      <c r="M8" s="139"/>
      <c r="N8" s="18"/>
      <c r="O8" s="170"/>
      <c r="P8" s="171"/>
      <c r="Q8" s="8"/>
      <c r="R8" s="160">
        <f t="shared" si="2"/>
        <v>0</v>
      </c>
      <c r="S8" s="160">
        <f t="shared" si="3"/>
        <v>0</v>
      </c>
      <c r="T8" s="160">
        <f t="shared" si="4"/>
        <v>0</v>
      </c>
      <c r="U8" s="160">
        <f t="shared" si="5"/>
        <v>0</v>
      </c>
      <c r="V8" s="160">
        <f t="shared" si="6"/>
        <v>0</v>
      </c>
      <c r="W8" s="160">
        <f t="shared" si="7"/>
        <v>0</v>
      </c>
      <c r="X8" s="160">
        <f t="shared" si="8"/>
        <v>0</v>
      </c>
      <c r="Y8" s="160">
        <f t="shared" si="9"/>
        <v>0</v>
      </c>
      <c r="Z8" s="160">
        <f t="shared" si="11"/>
        <v>0</v>
      </c>
      <c r="AA8" s="4"/>
      <c r="AB8" s="4"/>
      <c r="AC8" s="4"/>
      <c r="AD8" s="4"/>
    </row>
    <row r="9" spans="1:30" s="3" customFormat="1" ht="31.5" customHeight="1" thickTop="1" thickBot="1" x14ac:dyDescent="0.3">
      <c r="A9" s="173" t="s">
        <v>152</v>
      </c>
      <c r="B9" s="187" t="str">
        <f t="shared" si="12"/>
        <v/>
      </c>
      <c r="C9" s="90"/>
      <c r="D9" s="102"/>
      <c r="E9" s="140"/>
      <c r="F9" s="137"/>
      <c r="G9" s="138"/>
      <c r="H9" s="138"/>
      <c r="I9" s="138"/>
      <c r="J9" s="138"/>
      <c r="K9" s="138"/>
      <c r="L9" s="138"/>
      <c r="M9" s="139"/>
      <c r="N9" s="18"/>
      <c r="O9" s="170"/>
      <c r="P9" s="171"/>
      <c r="Q9" s="8"/>
      <c r="R9" s="160">
        <f t="shared" si="2"/>
        <v>0</v>
      </c>
      <c r="S9" s="160">
        <f t="shared" si="3"/>
        <v>0</v>
      </c>
      <c r="T9" s="160">
        <f t="shared" si="4"/>
        <v>0</v>
      </c>
      <c r="U9" s="160">
        <f t="shared" si="5"/>
        <v>0</v>
      </c>
      <c r="V9" s="160">
        <f t="shared" si="6"/>
        <v>0</v>
      </c>
      <c r="W9" s="160">
        <f t="shared" si="7"/>
        <v>0</v>
      </c>
      <c r="X9" s="160">
        <f t="shared" si="8"/>
        <v>0</v>
      </c>
      <c r="Y9" s="160">
        <f t="shared" si="9"/>
        <v>0</v>
      </c>
      <c r="Z9" s="160">
        <f t="shared" si="11"/>
        <v>0</v>
      </c>
      <c r="AA9" s="4"/>
      <c r="AB9" s="4"/>
      <c r="AC9" s="4"/>
      <c r="AD9" s="4"/>
    </row>
    <row r="10" spans="1:30" s="3" customFormat="1" ht="31.5" customHeight="1" thickTop="1" thickBot="1" x14ac:dyDescent="0.3">
      <c r="A10" s="173" t="s">
        <v>153</v>
      </c>
      <c r="B10" s="187" t="str">
        <f t="shared" si="12"/>
        <v/>
      </c>
      <c r="C10" s="90"/>
      <c r="D10" s="102"/>
      <c r="E10" s="140"/>
      <c r="F10" s="137"/>
      <c r="G10" s="138"/>
      <c r="H10" s="138"/>
      <c r="I10" s="138"/>
      <c r="J10" s="138"/>
      <c r="K10" s="138"/>
      <c r="L10" s="138"/>
      <c r="M10" s="139"/>
      <c r="N10" s="4"/>
      <c r="O10" s="170"/>
      <c r="P10" s="171"/>
      <c r="Q10" s="8"/>
      <c r="R10" s="160">
        <f t="shared" si="2"/>
        <v>0</v>
      </c>
      <c r="S10" s="160">
        <f t="shared" si="3"/>
        <v>0</v>
      </c>
      <c r="T10" s="160">
        <f t="shared" si="4"/>
        <v>0</v>
      </c>
      <c r="U10" s="160">
        <f t="shared" si="5"/>
        <v>0</v>
      </c>
      <c r="V10" s="160">
        <f t="shared" si="6"/>
        <v>0</v>
      </c>
      <c r="W10" s="160">
        <f t="shared" si="7"/>
        <v>0</v>
      </c>
      <c r="X10" s="160">
        <f t="shared" si="8"/>
        <v>0</v>
      </c>
      <c r="Y10" s="160">
        <f t="shared" si="9"/>
        <v>0</v>
      </c>
      <c r="Z10" s="160">
        <f t="shared" si="11"/>
        <v>0</v>
      </c>
      <c r="AA10" s="4"/>
      <c r="AB10" s="4"/>
      <c r="AC10" s="4"/>
      <c r="AD10" s="4"/>
    </row>
    <row r="11" spans="1:30" s="3" customFormat="1" ht="31.5" hidden="1" customHeight="1" thickTop="1" thickBot="1" x14ac:dyDescent="0.3">
      <c r="A11" s="173">
        <v>6</v>
      </c>
      <c r="B11" s="101"/>
      <c r="C11" s="90"/>
      <c r="D11" s="102"/>
      <c r="E11" s="140"/>
      <c r="F11" s="137"/>
      <c r="G11" s="138"/>
      <c r="H11" s="138"/>
      <c r="I11" s="138"/>
      <c r="J11" s="138"/>
      <c r="K11" s="138"/>
      <c r="L11" s="138"/>
      <c r="M11" s="139"/>
      <c r="N11" s="4"/>
      <c r="O11" s="170"/>
      <c r="P11" s="171"/>
      <c r="Q11" s="8"/>
      <c r="R11" s="160">
        <f t="shared" si="2"/>
        <v>0</v>
      </c>
      <c r="S11" s="160">
        <f t="shared" si="3"/>
        <v>0</v>
      </c>
      <c r="T11" s="160">
        <f t="shared" si="4"/>
        <v>0</v>
      </c>
      <c r="U11" s="160">
        <f t="shared" si="5"/>
        <v>0</v>
      </c>
      <c r="V11" s="160">
        <f t="shared" si="6"/>
        <v>0</v>
      </c>
      <c r="W11" s="160">
        <f t="shared" si="7"/>
        <v>0</v>
      </c>
      <c r="X11" s="160">
        <f t="shared" si="8"/>
        <v>0</v>
      </c>
      <c r="Y11" s="160">
        <f t="shared" si="9"/>
        <v>0</v>
      </c>
      <c r="Z11" s="160">
        <f t="shared" si="11"/>
        <v>0</v>
      </c>
      <c r="AA11" s="4"/>
      <c r="AB11" s="4"/>
      <c r="AC11" s="4"/>
      <c r="AD11" s="4"/>
    </row>
    <row r="12" spans="1:30" s="3" customFormat="1" ht="31.5" hidden="1" customHeight="1" thickTop="1" thickBot="1" x14ac:dyDescent="0.3">
      <c r="A12" s="173">
        <v>7</v>
      </c>
      <c r="B12" s="101"/>
      <c r="C12" s="90"/>
      <c r="D12" s="102"/>
      <c r="E12" s="140"/>
      <c r="F12" s="137"/>
      <c r="G12" s="138"/>
      <c r="H12" s="138"/>
      <c r="I12" s="138"/>
      <c r="J12" s="138"/>
      <c r="K12" s="138"/>
      <c r="L12" s="138"/>
      <c r="M12" s="139"/>
      <c r="N12" s="4"/>
      <c r="O12" s="170"/>
      <c r="P12" s="171"/>
      <c r="Q12" s="8"/>
      <c r="R12" s="160">
        <f t="shared" si="2"/>
        <v>0</v>
      </c>
      <c r="S12" s="160">
        <f t="shared" si="3"/>
        <v>0</v>
      </c>
      <c r="T12" s="160">
        <f t="shared" si="4"/>
        <v>0</v>
      </c>
      <c r="U12" s="160">
        <f t="shared" si="5"/>
        <v>0</v>
      </c>
      <c r="V12" s="160">
        <f t="shared" si="6"/>
        <v>0</v>
      </c>
      <c r="W12" s="160">
        <f t="shared" si="7"/>
        <v>0</v>
      </c>
      <c r="X12" s="160">
        <f t="shared" si="8"/>
        <v>0</v>
      </c>
      <c r="Y12" s="160">
        <f t="shared" si="9"/>
        <v>0</v>
      </c>
      <c r="Z12" s="160">
        <f t="shared" si="11"/>
        <v>0</v>
      </c>
      <c r="AA12" s="4"/>
      <c r="AB12" s="4"/>
      <c r="AC12" s="4"/>
      <c r="AD12" s="4"/>
    </row>
    <row r="13" spans="1:30" s="3" customFormat="1" ht="31.5" hidden="1" customHeight="1" thickTop="1" thickBot="1" x14ac:dyDescent="0.3">
      <c r="A13" s="173">
        <v>8</v>
      </c>
      <c r="B13" s="101"/>
      <c r="C13" s="90"/>
      <c r="D13" s="102"/>
      <c r="E13" s="140"/>
      <c r="F13" s="137"/>
      <c r="G13" s="138"/>
      <c r="H13" s="138"/>
      <c r="I13" s="138"/>
      <c r="J13" s="138"/>
      <c r="K13" s="138"/>
      <c r="L13" s="138"/>
      <c r="M13" s="139"/>
      <c r="N13" s="4"/>
      <c r="O13" s="170"/>
      <c r="P13" s="171"/>
      <c r="Q13" s="8"/>
      <c r="R13" s="160">
        <f t="shared" si="2"/>
        <v>0</v>
      </c>
      <c r="S13" s="160">
        <f t="shared" si="3"/>
        <v>0</v>
      </c>
      <c r="T13" s="160">
        <f t="shared" si="4"/>
        <v>0</v>
      </c>
      <c r="U13" s="160">
        <f t="shared" si="5"/>
        <v>0</v>
      </c>
      <c r="V13" s="160">
        <f t="shared" si="6"/>
        <v>0</v>
      </c>
      <c r="W13" s="160">
        <f t="shared" si="7"/>
        <v>0</v>
      </c>
      <c r="X13" s="160">
        <f t="shared" si="8"/>
        <v>0</v>
      </c>
      <c r="Y13" s="160">
        <f t="shared" si="9"/>
        <v>0</v>
      </c>
      <c r="Z13" s="160">
        <f t="shared" si="11"/>
        <v>0</v>
      </c>
      <c r="AA13" s="4"/>
      <c r="AB13" s="4"/>
      <c r="AC13" s="4"/>
      <c r="AD13" s="4"/>
    </row>
    <row r="14" spans="1:30" s="3" customFormat="1" ht="31.5" hidden="1" customHeight="1" thickTop="1" thickBot="1" x14ac:dyDescent="0.3">
      <c r="A14" s="174">
        <v>9</v>
      </c>
      <c r="B14" s="103"/>
      <c r="C14" s="91"/>
      <c r="D14" s="104"/>
      <c r="E14" s="140"/>
      <c r="F14" s="137"/>
      <c r="G14" s="138"/>
      <c r="H14" s="138"/>
      <c r="I14" s="138"/>
      <c r="J14" s="138"/>
      <c r="K14" s="138"/>
      <c r="L14" s="138"/>
      <c r="M14" s="139"/>
      <c r="N14" s="4"/>
      <c r="O14" s="170"/>
      <c r="P14" s="171"/>
      <c r="Q14" s="8"/>
      <c r="R14" s="160">
        <f t="shared" si="2"/>
        <v>0</v>
      </c>
      <c r="S14" s="160">
        <f t="shared" si="3"/>
        <v>0</v>
      </c>
      <c r="T14" s="160">
        <f t="shared" si="4"/>
        <v>0</v>
      </c>
      <c r="U14" s="160">
        <f t="shared" si="5"/>
        <v>0</v>
      </c>
      <c r="V14" s="160">
        <f t="shared" si="6"/>
        <v>0</v>
      </c>
      <c r="W14" s="160">
        <f t="shared" si="7"/>
        <v>0</v>
      </c>
      <c r="X14" s="160">
        <f t="shared" si="8"/>
        <v>0</v>
      </c>
      <c r="Y14" s="160">
        <f t="shared" si="9"/>
        <v>0</v>
      </c>
      <c r="Z14" s="160">
        <f t="shared" si="11"/>
        <v>0</v>
      </c>
      <c r="AA14" s="4"/>
      <c r="AB14" s="4"/>
      <c r="AC14" s="4"/>
      <c r="AD14" s="4"/>
    </row>
    <row r="15" spans="1:30" s="20" customFormat="1" ht="31.5" hidden="1" customHeight="1" thickTop="1" thickBot="1" x14ac:dyDescent="0.3">
      <c r="A15" s="173">
        <v>10</v>
      </c>
      <c r="B15" s="101"/>
      <c r="C15" s="90"/>
      <c r="D15" s="102"/>
      <c r="E15" s="140"/>
      <c r="F15" s="137"/>
      <c r="G15" s="138"/>
      <c r="H15" s="138"/>
      <c r="I15" s="138"/>
      <c r="J15" s="138"/>
      <c r="K15" s="138"/>
      <c r="L15" s="138"/>
      <c r="M15" s="139"/>
      <c r="N15" s="18"/>
      <c r="O15" s="170"/>
      <c r="P15" s="171"/>
      <c r="Q15" s="37"/>
      <c r="R15" s="160">
        <f t="shared" si="2"/>
        <v>0</v>
      </c>
      <c r="S15" s="160">
        <f t="shared" si="3"/>
        <v>0</v>
      </c>
      <c r="T15" s="160">
        <f t="shared" si="4"/>
        <v>0</v>
      </c>
      <c r="U15" s="160">
        <f t="shared" si="5"/>
        <v>0</v>
      </c>
      <c r="V15" s="160">
        <f t="shared" si="6"/>
        <v>0</v>
      </c>
      <c r="W15" s="160">
        <f t="shared" si="7"/>
        <v>0</v>
      </c>
      <c r="X15" s="160">
        <f t="shared" si="8"/>
        <v>0</v>
      </c>
      <c r="Y15" s="160">
        <f t="shared" si="9"/>
        <v>0</v>
      </c>
      <c r="Z15" s="160">
        <f t="shared" si="11"/>
        <v>0</v>
      </c>
      <c r="AA15" s="18"/>
      <c r="AB15" s="18"/>
      <c r="AC15" s="18"/>
      <c r="AD15" s="18"/>
    </row>
    <row r="16" spans="1:30" s="10" customFormat="1" ht="14.4" hidden="1" thickTop="1" thickBot="1" x14ac:dyDescent="0.3">
      <c r="A16" s="175" t="s">
        <v>121</v>
      </c>
      <c r="B16" s="105"/>
      <c r="C16" s="92"/>
      <c r="D16" s="106"/>
      <c r="E16" s="140"/>
      <c r="F16" s="137"/>
      <c r="G16" s="138"/>
      <c r="H16" s="138"/>
      <c r="I16" s="138"/>
      <c r="J16" s="138"/>
      <c r="K16" s="138"/>
      <c r="L16" s="138"/>
      <c r="M16" s="139"/>
      <c r="N16" s="19"/>
      <c r="O16" s="170"/>
      <c r="P16" s="171"/>
      <c r="Q16" s="36"/>
      <c r="R16" s="160">
        <f t="shared" si="2"/>
        <v>0</v>
      </c>
      <c r="S16" s="160">
        <f t="shared" si="3"/>
        <v>0</v>
      </c>
      <c r="T16" s="160">
        <f t="shared" si="4"/>
        <v>0</v>
      </c>
      <c r="U16" s="160">
        <f t="shared" si="5"/>
        <v>0</v>
      </c>
      <c r="V16" s="160">
        <f t="shared" si="6"/>
        <v>0</v>
      </c>
      <c r="W16" s="160">
        <f t="shared" si="7"/>
        <v>0</v>
      </c>
      <c r="X16" s="160">
        <f t="shared" si="8"/>
        <v>0</v>
      </c>
      <c r="Y16" s="160">
        <f t="shared" si="9"/>
        <v>0</v>
      </c>
      <c r="Z16" s="160">
        <f t="shared" si="11"/>
        <v>0</v>
      </c>
      <c r="AA16" s="19"/>
      <c r="AB16" s="19"/>
      <c r="AC16" s="19"/>
      <c r="AD16" s="19"/>
    </row>
    <row r="17" spans="1:30" ht="14.4" hidden="1" thickTop="1" thickBot="1" x14ac:dyDescent="0.3">
      <c r="A17" s="176" t="s">
        <v>122</v>
      </c>
      <c r="B17" s="107"/>
      <c r="C17" s="93"/>
      <c r="D17" s="108"/>
      <c r="E17" s="141"/>
      <c r="F17" s="137"/>
      <c r="G17" s="138"/>
      <c r="H17" s="138"/>
      <c r="I17" s="138"/>
      <c r="J17" s="138"/>
      <c r="K17" s="138"/>
      <c r="L17" s="138"/>
      <c r="M17" s="139"/>
      <c r="N17" s="2"/>
      <c r="O17" s="170"/>
      <c r="P17" s="171"/>
      <c r="Q17" s="6"/>
      <c r="R17" s="160">
        <f t="shared" si="2"/>
        <v>0</v>
      </c>
      <c r="S17" s="160">
        <f t="shared" si="3"/>
        <v>0</v>
      </c>
      <c r="T17" s="160">
        <f t="shared" si="4"/>
        <v>0</v>
      </c>
      <c r="U17" s="160">
        <f t="shared" si="5"/>
        <v>0</v>
      </c>
      <c r="V17" s="160">
        <f t="shared" si="6"/>
        <v>0</v>
      </c>
      <c r="W17" s="160">
        <f t="shared" si="7"/>
        <v>0</v>
      </c>
      <c r="X17" s="160">
        <f t="shared" si="8"/>
        <v>0</v>
      </c>
      <c r="Y17" s="160">
        <f t="shared" si="9"/>
        <v>0</v>
      </c>
      <c r="Z17" s="160">
        <f t="shared" si="11"/>
        <v>0</v>
      </c>
      <c r="AA17" s="2"/>
      <c r="AB17" s="2"/>
      <c r="AC17" s="2"/>
      <c r="AD17" s="2"/>
    </row>
    <row r="18" spans="1:30" ht="14.4" hidden="1" thickTop="1" thickBot="1" x14ac:dyDescent="0.3">
      <c r="A18" s="177" t="s">
        <v>123</v>
      </c>
      <c r="B18" s="109"/>
      <c r="C18" s="110"/>
      <c r="D18" s="111"/>
      <c r="E18" s="142"/>
      <c r="F18" s="147"/>
      <c r="G18" s="146"/>
      <c r="H18" s="146"/>
      <c r="I18" s="146"/>
      <c r="J18" s="146"/>
      <c r="K18" s="146"/>
      <c r="L18" s="146"/>
      <c r="M18" s="148"/>
      <c r="N18" s="2"/>
      <c r="O18" s="170"/>
      <c r="P18" s="171"/>
      <c r="Q18" s="6"/>
      <c r="R18" s="160">
        <f t="shared" si="2"/>
        <v>0</v>
      </c>
      <c r="S18" s="160">
        <f t="shared" si="3"/>
        <v>0</v>
      </c>
      <c r="T18" s="160">
        <f t="shared" si="4"/>
        <v>0</v>
      </c>
      <c r="U18" s="160">
        <f t="shared" si="5"/>
        <v>0</v>
      </c>
      <c r="V18" s="160">
        <f t="shared" si="6"/>
        <v>0</v>
      </c>
      <c r="W18" s="160">
        <f t="shared" si="7"/>
        <v>0</v>
      </c>
      <c r="X18" s="160">
        <f t="shared" si="8"/>
        <v>0</v>
      </c>
      <c r="Y18" s="160">
        <f t="shared" si="9"/>
        <v>0</v>
      </c>
      <c r="Z18" s="160">
        <f t="shared" si="11"/>
        <v>0</v>
      </c>
      <c r="AA18" s="2"/>
      <c r="AB18" s="2"/>
      <c r="AC18" s="2"/>
      <c r="AD18" s="2"/>
    </row>
    <row r="19" spans="1:30" ht="13.8" thickTop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56"/>
      <c r="N19" s="2"/>
      <c r="O19" s="2"/>
      <c r="P19" s="2"/>
      <c r="Q19" s="6"/>
      <c r="R19" s="160"/>
      <c r="S19" s="160"/>
      <c r="T19" s="160"/>
      <c r="U19" s="160"/>
      <c r="V19" s="160"/>
      <c r="W19" s="160"/>
      <c r="X19" s="160"/>
      <c r="Y19" s="160"/>
      <c r="Z19" s="33"/>
      <c r="AA19" s="2"/>
      <c r="AB19" s="2"/>
      <c r="AC19" s="2"/>
      <c r="AD19" s="2"/>
    </row>
    <row r="20" spans="1:30" ht="20.25" customHeight="1" x14ac:dyDescent="0.25">
      <c r="A20" s="19" t="str">
        <f ca="1">OFFSET('DE-EN'!A52,0,$N$1)</f>
        <v xml:space="preserve">  Please enter all results referring to standard conditions, dry and with two decimal places.</v>
      </c>
      <c r="B20" s="10"/>
      <c r="C20" s="10"/>
      <c r="D20" s="10"/>
      <c r="E20" s="10"/>
      <c r="F20" s="234" t="str">
        <f ca="1">Flow_conditions!F9</f>
        <v>remarks</v>
      </c>
      <c r="G20" s="235"/>
      <c r="H20" s="235"/>
      <c r="I20" s="235"/>
      <c r="J20" s="235"/>
      <c r="K20" s="235"/>
      <c r="L20" s="235"/>
      <c r="M20" s="236"/>
      <c r="N20" s="2"/>
      <c r="O20" s="2"/>
      <c r="P20" s="2"/>
      <c r="Q20" s="6"/>
      <c r="R20" s="160"/>
      <c r="S20" s="160"/>
      <c r="T20" s="160"/>
      <c r="U20" s="160"/>
      <c r="V20" s="160"/>
      <c r="W20" s="160"/>
      <c r="X20" s="160"/>
      <c r="Y20" s="160"/>
      <c r="Z20" s="33"/>
      <c r="AA20" s="2"/>
      <c r="AB20" s="2"/>
      <c r="AC20" s="2"/>
      <c r="AD20" s="2"/>
    </row>
    <row r="21" spans="1:30" x14ac:dyDescent="0.25">
      <c r="A21" s="125"/>
      <c r="B21" s="10"/>
      <c r="C21" s="10"/>
      <c r="D21" s="10"/>
      <c r="E21" s="10"/>
      <c r="F21" s="237"/>
      <c r="G21" s="238"/>
      <c r="H21" s="238"/>
      <c r="I21" s="238"/>
      <c r="J21" s="238"/>
      <c r="K21" s="238"/>
      <c r="L21" s="238"/>
      <c r="M21" s="239"/>
      <c r="N21" s="2"/>
      <c r="O21" s="2"/>
      <c r="P21" s="2"/>
      <c r="Q21" s="2"/>
      <c r="R21" s="33"/>
      <c r="S21" s="33"/>
      <c r="T21" s="33"/>
      <c r="U21" s="33"/>
      <c r="V21" s="33"/>
      <c r="W21" s="33"/>
      <c r="X21" s="33"/>
      <c r="Y21" s="33"/>
      <c r="Z21" s="33"/>
      <c r="AA21" s="2"/>
      <c r="AB21" s="2"/>
      <c r="AC21" s="2"/>
      <c r="AD21" s="2"/>
    </row>
    <row r="22" spans="1:30" x14ac:dyDescent="0.25">
      <c r="A22" s="212" t="str">
        <f ca="1">Flow_conditions!A11</f>
        <v xml:space="preserve">  Red coloured fields indicate entry errors!</v>
      </c>
      <c r="B22" s="10"/>
      <c r="C22" s="10"/>
      <c r="D22" s="10"/>
      <c r="E22" s="10"/>
      <c r="F22" s="237"/>
      <c r="G22" s="238"/>
      <c r="H22" s="238"/>
      <c r="I22" s="238"/>
      <c r="J22" s="238"/>
      <c r="K22" s="238"/>
      <c r="L22" s="238"/>
      <c r="M22" s="239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2"/>
      <c r="AB22" s="2"/>
      <c r="AC22" s="2"/>
      <c r="AD22" s="2"/>
    </row>
    <row r="23" spans="1:30" ht="24" customHeight="1" x14ac:dyDescent="0.25">
      <c r="A23" s="126"/>
      <c r="B23" s="10"/>
      <c r="C23" s="10"/>
      <c r="D23" s="10"/>
      <c r="E23" s="10"/>
      <c r="F23" s="240"/>
      <c r="G23" s="241"/>
      <c r="H23" s="241"/>
      <c r="I23" s="241"/>
      <c r="J23" s="241"/>
      <c r="K23" s="241"/>
      <c r="L23" s="241"/>
      <c r="M23" s="242"/>
      <c r="Q23" s="2"/>
      <c r="R23" s="33"/>
      <c r="S23" s="33"/>
      <c r="T23" s="33"/>
      <c r="U23" s="33"/>
      <c r="V23" s="33"/>
      <c r="W23" s="33"/>
      <c r="X23" s="33"/>
      <c r="Y23" s="33"/>
      <c r="Z23" s="33"/>
      <c r="AA23" s="2"/>
      <c r="AB23" s="2"/>
      <c r="AC23" s="2"/>
      <c r="AD23" s="2"/>
    </row>
    <row r="24" spans="1:3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sheetProtection password="C72E" sheet="1" selectLockedCells="1"/>
  <mergeCells count="9">
    <mergeCell ref="F20:M20"/>
    <mergeCell ref="F21:M23"/>
    <mergeCell ref="I1:K1"/>
    <mergeCell ref="A1:H1"/>
    <mergeCell ref="B3:B4"/>
    <mergeCell ref="A3:A4"/>
    <mergeCell ref="C3:C4"/>
    <mergeCell ref="D3:D4"/>
    <mergeCell ref="B2:M2"/>
  </mergeCells>
  <conditionalFormatting sqref="C16">
    <cfRule type="expression" dxfId="562" priority="1812">
      <formula>((B14+D14)*(B16+C16))*C16&gt;((B16+C16)^2)*C16</formula>
    </cfRule>
  </conditionalFormatting>
  <conditionalFormatting sqref="F16:F18">
    <cfRule type="expression" dxfId="561" priority="1696">
      <formula>S16&gt;0</formula>
    </cfRule>
  </conditionalFormatting>
  <conditionalFormatting sqref="E16">
    <cfRule type="expression" dxfId="560" priority="1634">
      <formula>R16&gt;0</formula>
    </cfRule>
  </conditionalFormatting>
  <conditionalFormatting sqref="E17">
    <cfRule type="expression" dxfId="559" priority="1627">
      <formula>R17&gt;0</formula>
    </cfRule>
  </conditionalFormatting>
  <conditionalFormatting sqref="E18">
    <cfRule type="expression" dxfId="558" priority="1620">
      <formula>R18&gt;0</formula>
    </cfRule>
  </conditionalFormatting>
  <conditionalFormatting sqref="F16:M18">
    <cfRule type="expression" dxfId="557" priority="1598">
      <formula>S16&gt;0</formula>
    </cfRule>
  </conditionalFormatting>
  <conditionalFormatting sqref="D16">
    <cfRule type="expression" dxfId="556" priority="1168">
      <formula>C16*D16&gt;D16*D16</formula>
    </cfRule>
  </conditionalFormatting>
  <conditionalFormatting sqref="B16">
    <cfRule type="expression" dxfId="555" priority="1167">
      <formula>(B15-B16)*B16&gt;0</formula>
    </cfRule>
  </conditionalFormatting>
  <conditionalFormatting sqref="E16">
    <cfRule type="expression" dxfId="554" priority="1166">
      <formula>R16&gt;0</formula>
    </cfRule>
  </conditionalFormatting>
  <conditionalFormatting sqref="D16">
    <cfRule type="expression" dxfId="553" priority="1158">
      <formula>C16*D16&gt;D16*D16</formula>
    </cfRule>
  </conditionalFormatting>
  <conditionalFormatting sqref="B16">
    <cfRule type="expression" dxfId="552" priority="1157">
      <formula>(B15-B16)*B16&gt;0</formula>
    </cfRule>
  </conditionalFormatting>
  <conditionalFormatting sqref="E16">
    <cfRule type="expression" dxfId="551" priority="1156">
      <formula>R16&gt;0</formula>
    </cfRule>
  </conditionalFormatting>
  <conditionalFormatting sqref="D16">
    <cfRule type="expression" dxfId="550" priority="1148">
      <formula>C16*D16&gt;D16*D16</formula>
    </cfRule>
  </conditionalFormatting>
  <conditionalFormatting sqref="B16">
    <cfRule type="expression" dxfId="549" priority="1147">
      <formula>(B15-B16)*B16&gt;0</formula>
    </cfRule>
  </conditionalFormatting>
  <conditionalFormatting sqref="E16">
    <cfRule type="expression" dxfId="548" priority="1146">
      <formula>R16&gt;0</formula>
    </cfRule>
  </conditionalFormatting>
  <conditionalFormatting sqref="D16">
    <cfRule type="expression" dxfId="547" priority="1138">
      <formula>C16*D16&gt;D16*D16</formula>
    </cfRule>
  </conditionalFormatting>
  <conditionalFormatting sqref="B16">
    <cfRule type="expression" dxfId="546" priority="1137">
      <formula>(B14-B16)*B16&gt;0</formula>
    </cfRule>
  </conditionalFormatting>
  <conditionalFormatting sqref="E16">
    <cfRule type="expression" dxfId="545" priority="1136">
      <formula>R16&gt;0</formula>
    </cfRule>
  </conditionalFormatting>
  <conditionalFormatting sqref="D16">
    <cfRule type="expression" dxfId="544" priority="1128">
      <formula>C16*D16&gt;D16*D16</formula>
    </cfRule>
  </conditionalFormatting>
  <conditionalFormatting sqref="B16">
    <cfRule type="expression" dxfId="543" priority="1127">
      <formula>(B15-B16)*B16&gt;0</formula>
    </cfRule>
  </conditionalFormatting>
  <conditionalFormatting sqref="E16">
    <cfRule type="expression" dxfId="542" priority="1126">
      <formula>R16&gt;0</formula>
    </cfRule>
  </conditionalFormatting>
  <conditionalFormatting sqref="D16">
    <cfRule type="expression" dxfId="541" priority="1118">
      <formula>C16*D16&gt;D16*D16</formula>
    </cfRule>
  </conditionalFormatting>
  <conditionalFormatting sqref="B16">
    <cfRule type="expression" dxfId="540" priority="1117">
      <formula>(B15-B16)*B16&gt;0</formula>
    </cfRule>
  </conditionalFormatting>
  <conditionalFormatting sqref="E16">
    <cfRule type="expression" dxfId="539" priority="1116">
      <formula>R16&gt;0</formula>
    </cfRule>
  </conditionalFormatting>
  <conditionalFormatting sqref="D16">
    <cfRule type="expression" dxfId="538" priority="1108">
      <formula>C16*D16&gt;D16*D16</formula>
    </cfRule>
  </conditionalFormatting>
  <conditionalFormatting sqref="B16">
    <cfRule type="expression" dxfId="537" priority="1107">
      <formula>(B15-B16)*B16&gt;0</formula>
    </cfRule>
  </conditionalFormatting>
  <conditionalFormatting sqref="E16">
    <cfRule type="expression" dxfId="536" priority="1106">
      <formula>R16&gt;0</formula>
    </cfRule>
  </conditionalFormatting>
  <conditionalFormatting sqref="D16">
    <cfRule type="expression" dxfId="535" priority="1098">
      <formula>C16*D16&gt;D16*D16</formula>
    </cfRule>
  </conditionalFormatting>
  <conditionalFormatting sqref="B16">
    <cfRule type="expression" dxfId="534" priority="1097">
      <formula>(B15-B16)*B16&gt;0</formula>
    </cfRule>
  </conditionalFormatting>
  <conditionalFormatting sqref="E16">
    <cfRule type="expression" dxfId="533" priority="1096">
      <formula>R16&gt;0</formula>
    </cfRule>
  </conditionalFormatting>
  <conditionalFormatting sqref="D16">
    <cfRule type="expression" dxfId="532" priority="1088">
      <formula>C16*D16&gt;D16*D16</formula>
    </cfRule>
  </conditionalFormatting>
  <conditionalFormatting sqref="B16">
    <cfRule type="expression" dxfId="531" priority="1086">
      <formula>(B15-B16)*B16&gt;0</formula>
    </cfRule>
  </conditionalFormatting>
  <conditionalFormatting sqref="E16">
    <cfRule type="expression" dxfId="530" priority="1085">
      <formula>R16&gt;0</formula>
    </cfRule>
  </conditionalFormatting>
  <conditionalFormatting sqref="E16">
    <cfRule type="expression" dxfId="529" priority="1078">
      <formula>R16&gt;0</formula>
    </cfRule>
  </conditionalFormatting>
  <conditionalFormatting sqref="D16">
    <cfRule type="expression" dxfId="528" priority="1077">
      <formula>C16*D16&gt;D16*D16</formula>
    </cfRule>
  </conditionalFormatting>
  <conditionalFormatting sqref="E17">
    <cfRule type="expression" dxfId="527" priority="1070">
      <formula>R17&gt;0</formula>
    </cfRule>
  </conditionalFormatting>
  <conditionalFormatting sqref="D17">
    <cfRule type="expression" dxfId="526" priority="1063">
      <formula>C17*D17&gt;D17*D17</formula>
    </cfRule>
  </conditionalFormatting>
  <conditionalFormatting sqref="B17:B18">
    <cfRule type="expression" dxfId="525" priority="1062">
      <formula>(#REF!-B17)*B17&gt;0</formula>
    </cfRule>
  </conditionalFormatting>
  <conditionalFormatting sqref="E17">
    <cfRule type="expression" dxfId="524" priority="1061">
      <formula>R17&gt;0</formula>
    </cfRule>
  </conditionalFormatting>
  <conditionalFormatting sqref="D17">
    <cfRule type="expression" dxfId="523" priority="1053">
      <formula>C17*D17&gt;D17*D17</formula>
    </cfRule>
  </conditionalFormatting>
  <conditionalFormatting sqref="E17">
    <cfRule type="expression" dxfId="522" priority="1051">
      <formula>R17&gt;0</formula>
    </cfRule>
  </conditionalFormatting>
  <conditionalFormatting sqref="D17">
    <cfRule type="expression" dxfId="521" priority="1043">
      <formula>C17*D17&gt;D17*D17</formula>
    </cfRule>
  </conditionalFormatting>
  <conditionalFormatting sqref="E17">
    <cfRule type="expression" dxfId="520" priority="1041">
      <formula>R17&gt;0</formula>
    </cfRule>
  </conditionalFormatting>
  <conditionalFormatting sqref="D17">
    <cfRule type="expression" dxfId="519" priority="1033">
      <formula>C17*D17&gt;D17*D17</formula>
    </cfRule>
  </conditionalFormatting>
  <conditionalFormatting sqref="B17">
    <cfRule type="expression" dxfId="518" priority="1032">
      <formula>(B16-B17)*B17&gt;0</formula>
    </cfRule>
  </conditionalFormatting>
  <conditionalFormatting sqref="E17">
    <cfRule type="expression" dxfId="517" priority="1031">
      <formula>R17&gt;0</formula>
    </cfRule>
  </conditionalFormatting>
  <conditionalFormatting sqref="D17">
    <cfRule type="expression" dxfId="516" priority="1023">
      <formula>C17*D17&gt;D17*D17</formula>
    </cfRule>
  </conditionalFormatting>
  <conditionalFormatting sqref="E17">
    <cfRule type="expression" dxfId="515" priority="1021">
      <formula>R17&gt;0</formula>
    </cfRule>
  </conditionalFormatting>
  <conditionalFormatting sqref="D17">
    <cfRule type="expression" dxfId="514" priority="1013">
      <formula>C17*D17&gt;D17*D17</formula>
    </cfRule>
  </conditionalFormatting>
  <conditionalFormatting sqref="E17">
    <cfRule type="expression" dxfId="513" priority="1011">
      <formula>R17&gt;0</formula>
    </cfRule>
  </conditionalFormatting>
  <conditionalFormatting sqref="D17">
    <cfRule type="expression" dxfId="512" priority="1003">
      <formula>C17*D17&gt;D17*D17</formula>
    </cfRule>
  </conditionalFormatting>
  <conditionalFormatting sqref="E17">
    <cfRule type="expression" dxfId="511" priority="1001">
      <formula>R17&gt;0</formula>
    </cfRule>
  </conditionalFormatting>
  <conditionalFormatting sqref="D17">
    <cfRule type="expression" dxfId="510" priority="993">
      <formula>C17*D17&gt;D17*D17</formula>
    </cfRule>
  </conditionalFormatting>
  <conditionalFormatting sqref="E17">
    <cfRule type="expression" dxfId="509" priority="991">
      <formula>R17&gt;0</formula>
    </cfRule>
  </conditionalFormatting>
  <conditionalFormatting sqref="D17">
    <cfRule type="expression" dxfId="508" priority="983">
      <formula>C17*D17&gt;D17*D17</formula>
    </cfRule>
  </conditionalFormatting>
  <conditionalFormatting sqref="E17">
    <cfRule type="expression" dxfId="507" priority="980">
      <formula>R17&gt;0</formula>
    </cfRule>
  </conditionalFormatting>
  <conditionalFormatting sqref="E17">
    <cfRule type="expression" dxfId="506" priority="973">
      <formula>R17&gt;0</formula>
    </cfRule>
  </conditionalFormatting>
  <conditionalFormatting sqref="D17">
    <cfRule type="expression" dxfId="505" priority="972">
      <formula>C17*D17&gt;D17*D17</formula>
    </cfRule>
  </conditionalFormatting>
  <conditionalFormatting sqref="E18">
    <cfRule type="expression" dxfId="504" priority="965">
      <formula>R18&gt;0</formula>
    </cfRule>
  </conditionalFormatting>
  <conditionalFormatting sqref="E18">
    <cfRule type="expression" dxfId="503" priority="958">
      <formula>R18&gt;0</formula>
    </cfRule>
  </conditionalFormatting>
  <conditionalFormatting sqref="D18">
    <cfRule type="expression" dxfId="502" priority="951">
      <formula>C18*D18&gt;D18*D18</formula>
    </cfRule>
  </conditionalFormatting>
  <conditionalFormatting sqref="B18">
    <cfRule type="expression" dxfId="501" priority="950">
      <formula>(B17-B18)*B18&gt;0</formula>
    </cfRule>
  </conditionalFormatting>
  <conditionalFormatting sqref="E18">
    <cfRule type="expression" dxfId="500" priority="949">
      <formula>R18&gt;0</formula>
    </cfRule>
  </conditionalFormatting>
  <conditionalFormatting sqref="D18">
    <cfRule type="expression" dxfId="499" priority="941">
      <formula>C18*D18&gt;D18*D18</formula>
    </cfRule>
  </conditionalFormatting>
  <conditionalFormatting sqref="B18">
    <cfRule type="expression" dxfId="498" priority="940">
      <formula>(B17-B18)*B18&gt;0</formula>
    </cfRule>
  </conditionalFormatting>
  <conditionalFormatting sqref="E18">
    <cfRule type="expression" dxfId="497" priority="939">
      <formula>R18&gt;0</formula>
    </cfRule>
  </conditionalFormatting>
  <conditionalFormatting sqref="D18">
    <cfRule type="expression" dxfId="496" priority="931">
      <formula>C18*D18&gt;D18*D18</formula>
    </cfRule>
  </conditionalFormatting>
  <conditionalFormatting sqref="B18">
    <cfRule type="expression" dxfId="495" priority="930">
      <formula>(B17-B18)*B18&gt;0</formula>
    </cfRule>
  </conditionalFormatting>
  <conditionalFormatting sqref="E18">
    <cfRule type="expression" dxfId="494" priority="929">
      <formula>R18&gt;0</formula>
    </cfRule>
  </conditionalFormatting>
  <conditionalFormatting sqref="D18">
    <cfRule type="expression" dxfId="493" priority="921">
      <formula>C18*D18&gt;D18*D18</formula>
    </cfRule>
  </conditionalFormatting>
  <conditionalFormatting sqref="E18">
    <cfRule type="expression" dxfId="492" priority="919">
      <formula>R18&gt;0</formula>
    </cfRule>
  </conditionalFormatting>
  <conditionalFormatting sqref="D18">
    <cfRule type="expression" dxfId="491" priority="911">
      <formula>C18*D18&gt;D18*D18</formula>
    </cfRule>
  </conditionalFormatting>
  <conditionalFormatting sqref="B18">
    <cfRule type="expression" dxfId="490" priority="910">
      <formula>(B17-B18)*B18&gt;0</formula>
    </cfRule>
  </conditionalFormatting>
  <conditionalFormatting sqref="E18">
    <cfRule type="expression" dxfId="489" priority="909">
      <formula>R18&gt;0</formula>
    </cfRule>
  </conditionalFormatting>
  <conditionalFormatting sqref="D18">
    <cfRule type="expression" dxfId="488" priority="901">
      <formula>C18*D18&gt;D18*D18</formula>
    </cfRule>
  </conditionalFormatting>
  <conditionalFormatting sqref="B18">
    <cfRule type="expression" dxfId="487" priority="900">
      <formula>(B17-B18)*B18&gt;0</formula>
    </cfRule>
  </conditionalFormatting>
  <conditionalFormatting sqref="E18">
    <cfRule type="expression" dxfId="486" priority="899">
      <formula>R18&gt;0</formula>
    </cfRule>
  </conditionalFormatting>
  <conditionalFormatting sqref="D18">
    <cfRule type="expression" dxfId="485" priority="891">
      <formula>C18*D18&gt;D18*D18</formula>
    </cfRule>
  </conditionalFormatting>
  <conditionalFormatting sqref="B18">
    <cfRule type="expression" dxfId="484" priority="890">
      <formula>(B17-B18)*B18&gt;0</formula>
    </cfRule>
  </conditionalFormatting>
  <conditionalFormatting sqref="E18">
    <cfRule type="expression" dxfId="483" priority="889">
      <formula>R18&gt;0</formula>
    </cfRule>
  </conditionalFormatting>
  <conditionalFormatting sqref="D18">
    <cfRule type="expression" dxfId="482" priority="881">
      <formula>C18*D18&gt;D18*D18</formula>
    </cfRule>
  </conditionalFormatting>
  <conditionalFormatting sqref="B18">
    <cfRule type="expression" dxfId="481" priority="880">
      <formula>(B17-B18)*B18&gt;0</formula>
    </cfRule>
  </conditionalFormatting>
  <conditionalFormatting sqref="E18">
    <cfRule type="expression" dxfId="480" priority="879">
      <formula>R18&gt;0</formula>
    </cfRule>
  </conditionalFormatting>
  <conditionalFormatting sqref="D18">
    <cfRule type="expression" dxfId="479" priority="871">
      <formula>C18*D18&gt;D18*D18</formula>
    </cfRule>
  </conditionalFormatting>
  <conditionalFormatting sqref="B18">
    <cfRule type="expression" dxfId="478" priority="869">
      <formula>(B17-B18)*B18&gt;0</formula>
    </cfRule>
  </conditionalFormatting>
  <conditionalFormatting sqref="E18">
    <cfRule type="expression" dxfId="477" priority="868">
      <formula>R18&gt;0</formula>
    </cfRule>
  </conditionalFormatting>
  <conditionalFormatting sqref="E18">
    <cfRule type="expression" dxfId="476" priority="861">
      <formula>R18&gt;0</formula>
    </cfRule>
  </conditionalFormatting>
  <conditionalFormatting sqref="D18">
    <cfRule type="expression" dxfId="475" priority="860">
      <formula>C18*D18&gt;D18*D18</formula>
    </cfRule>
  </conditionalFormatting>
  <conditionalFormatting sqref="C16:C18">
    <cfRule type="expression" dxfId="474" priority="1853">
      <formula>((B15+D15)*(B16+C16))*C16&gt;((B16+C16)^2)*C16</formula>
    </cfRule>
  </conditionalFormatting>
  <conditionalFormatting sqref="C18">
    <cfRule type="expression" dxfId="473" priority="1860">
      <formula>((#REF!+#REF!)*(B18+C18))*C18&gt;((B18+C18)^2)*C18</formula>
    </cfRule>
  </conditionalFormatting>
  <conditionalFormatting sqref="C17">
    <cfRule type="expression" dxfId="472" priority="1869">
      <formula>((#REF!+#REF!)*(B17+C17))*C17&gt;((B17+C17)^2)*C17</formula>
    </cfRule>
  </conditionalFormatting>
  <conditionalFormatting sqref="A16">
    <cfRule type="expression" dxfId="471" priority="670">
      <formula>(A15-A16)*A16&gt;0</formula>
    </cfRule>
  </conditionalFormatting>
  <conditionalFormatting sqref="A16">
    <cfRule type="expression" dxfId="470" priority="669">
      <formula>(A15-A16)*A16&gt;0</formula>
    </cfRule>
  </conditionalFormatting>
  <conditionalFormatting sqref="A16">
    <cfRule type="expression" dxfId="469" priority="668">
      <formula>(A15-A16)*A16&gt;0</formula>
    </cfRule>
  </conditionalFormatting>
  <conditionalFormatting sqref="A16">
    <cfRule type="expression" dxfId="468" priority="667">
      <formula>(A14-A16)*A16&gt;0</formula>
    </cfRule>
  </conditionalFormatting>
  <conditionalFormatting sqref="A16">
    <cfRule type="expression" dxfId="467" priority="666">
      <formula>(A15-A16)*A16&gt;0</formula>
    </cfRule>
  </conditionalFormatting>
  <conditionalFormatting sqref="A16">
    <cfRule type="expression" dxfId="466" priority="665">
      <formula>(A15-A16)*A16&gt;0</formula>
    </cfRule>
  </conditionalFormatting>
  <conditionalFormatting sqref="A16">
    <cfRule type="expression" dxfId="465" priority="664">
      <formula>(A15-A16)*A16&gt;0</formula>
    </cfRule>
  </conditionalFormatting>
  <conditionalFormatting sqref="A16">
    <cfRule type="expression" dxfId="464" priority="663">
      <formula>(A15-A16)*A16&gt;0</formula>
    </cfRule>
  </conditionalFormatting>
  <conditionalFormatting sqref="A16">
    <cfRule type="expression" dxfId="463" priority="662">
      <formula>(A15-A16)*A16&gt;0</formula>
    </cfRule>
  </conditionalFormatting>
  <conditionalFormatting sqref="A17:A18">
    <cfRule type="expression" dxfId="462" priority="661">
      <formula>(#REF!-A17)*A17&gt;0</formula>
    </cfRule>
  </conditionalFormatting>
  <conditionalFormatting sqref="A17">
    <cfRule type="expression" dxfId="461" priority="660">
      <formula>(A16-A17)*A17&gt;0</formula>
    </cfRule>
  </conditionalFormatting>
  <conditionalFormatting sqref="A18">
    <cfRule type="expression" dxfId="460" priority="659">
      <formula>(A17-A18)*A18&gt;0</formula>
    </cfRule>
  </conditionalFormatting>
  <conditionalFormatting sqref="A18">
    <cfRule type="expression" dxfId="459" priority="658">
      <formula>(A17-A18)*A18&gt;0</formula>
    </cfRule>
  </conditionalFormatting>
  <conditionalFormatting sqref="A18">
    <cfRule type="expression" dxfId="458" priority="657">
      <formula>(A17-A18)*A18&gt;0</formula>
    </cfRule>
  </conditionalFormatting>
  <conditionalFormatting sqref="A18">
    <cfRule type="expression" dxfId="457" priority="656">
      <formula>(A17-A18)*A18&gt;0</formula>
    </cfRule>
  </conditionalFormatting>
  <conditionalFormatting sqref="A18">
    <cfRule type="expression" dxfId="456" priority="655">
      <formula>(A17-A18)*A18&gt;0</formula>
    </cfRule>
  </conditionalFormatting>
  <conditionalFormatting sqref="A18">
    <cfRule type="expression" dxfId="455" priority="654">
      <formula>(A17-A18)*A18&gt;0</formula>
    </cfRule>
  </conditionalFormatting>
  <conditionalFormatting sqref="A18">
    <cfRule type="expression" dxfId="454" priority="653">
      <formula>(A17-A18)*A18&gt;0</formula>
    </cfRule>
  </conditionalFormatting>
  <conditionalFormatting sqref="A18">
    <cfRule type="expression" dxfId="453" priority="652">
      <formula>(A17-A18)*A18&gt;0</formula>
    </cfRule>
  </conditionalFormatting>
  <conditionalFormatting sqref="G16:M18">
    <cfRule type="expression" dxfId="452" priority="650">
      <formula>T16&gt;0</formula>
    </cfRule>
  </conditionalFormatting>
  <conditionalFormatting sqref="G16:M18">
    <cfRule type="containsText" dxfId="451" priority="638" operator="containsText" text=".">
      <formula>NOT(ISERROR(SEARCH(".",G16)))</formula>
    </cfRule>
  </conditionalFormatting>
  <conditionalFormatting sqref="G16:M18">
    <cfRule type="expression" dxfId="450" priority="637">
      <formula>T16&gt;0</formula>
    </cfRule>
  </conditionalFormatting>
  <conditionalFormatting sqref="O8:P17">
    <cfRule type="expression" dxfId="449" priority="559">
      <formula>AB8&gt;0</formula>
    </cfRule>
  </conditionalFormatting>
  <conditionalFormatting sqref="O6:P6">
    <cfRule type="expression" dxfId="448" priority="558">
      <formula>AB6&gt;0</formula>
    </cfRule>
  </conditionalFormatting>
  <conditionalFormatting sqref="O7:P18">
    <cfRule type="expression" dxfId="447" priority="557">
      <formula>AB7&gt;0</formula>
    </cfRule>
  </conditionalFormatting>
  <conditionalFormatting sqref="O8:P8">
    <cfRule type="expression" dxfId="446" priority="556">
      <formula>AB8&gt;0</formula>
    </cfRule>
  </conditionalFormatting>
  <conditionalFormatting sqref="O9:P9">
    <cfRule type="expression" dxfId="445" priority="555">
      <formula>AB9&gt;0</formula>
    </cfRule>
  </conditionalFormatting>
  <conditionalFormatting sqref="O10:P10">
    <cfRule type="expression" dxfId="444" priority="554">
      <formula>AB10&gt;0</formula>
    </cfRule>
  </conditionalFormatting>
  <conditionalFormatting sqref="O11:P11">
    <cfRule type="expression" dxfId="443" priority="553">
      <formula>AB11&gt;0</formula>
    </cfRule>
  </conditionalFormatting>
  <conditionalFormatting sqref="O12:P15">
    <cfRule type="expression" dxfId="442" priority="552">
      <formula>AB12&gt;0</formula>
    </cfRule>
  </conditionalFormatting>
  <conditionalFormatting sqref="O13:P13">
    <cfRule type="expression" dxfId="441" priority="551">
      <formula>AB13&gt;0</formula>
    </cfRule>
  </conditionalFormatting>
  <conditionalFormatting sqref="O14:P14">
    <cfRule type="expression" dxfId="440" priority="550">
      <formula>AB14&gt;0</formula>
    </cfRule>
  </conditionalFormatting>
  <conditionalFormatting sqref="O15:P15">
    <cfRule type="expression" dxfId="439" priority="549">
      <formula>AB15&gt;0</formula>
    </cfRule>
  </conditionalFormatting>
  <conditionalFormatting sqref="O16:P16">
    <cfRule type="expression" dxfId="438" priority="548">
      <formula>AB16&gt;0</formula>
    </cfRule>
  </conditionalFormatting>
  <conditionalFormatting sqref="O17:P17">
    <cfRule type="expression" dxfId="437" priority="547">
      <formula>AB17&gt;0</formula>
    </cfRule>
  </conditionalFormatting>
  <conditionalFormatting sqref="O18:P18">
    <cfRule type="expression" dxfId="436" priority="546">
      <formula>AB18&gt;0</formula>
    </cfRule>
  </conditionalFormatting>
  <conditionalFormatting sqref="O6:P18">
    <cfRule type="containsText" dxfId="435" priority="545" operator="containsText" text=".">
      <formula>NOT(ISERROR(SEARCH(".",O6)))</formula>
    </cfRule>
  </conditionalFormatting>
  <conditionalFormatting sqref="O7:P18">
    <cfRule type="expression" dxfId="434" priority="544">
      <formula>AB7&gt;0</formula>
    </cfRule>
  </conditionalFormatting>
  <conditionalFormatting sqref="O8:P8">
    <cfRule type="expression" dxfId="433" priority="543">
      <formula>AB8&gt;0</formula>
    </cfRule>
  </conditionalFormatting>
  <conditionalFormatting sqref="O8:P8">
    <cfRule type="expression" dxfId="432" priority="542">
      <formula>AB8&gt;0</formula>
    </cfRule>
  </conditionalFormatting>
  <conditionalFormatting sqref="O9:P9">
    <cfRule type="expression" dxfId="431" priority="541">
      <formula>AB9&gt;0</formula>
    </cfRule>
  </conditionalFormatting>
  <conditionalFormatting sqref="O9:P9">
    <cfRule type="expression" dxfId="430" priority="540">
      <formula>AB9&gt;0</formula>
    </cfRule>
  </conditionalFormatting>
  <conditionalFormatting sqref="O9:P9">
    <cfRule type="expression" dxfId="429" priority="539">
      <formula>AB9&gt;0</formula>
    </cfRule>
  </conditionalFormatting>
  <conditionalFormatting sqref="O10:P10">
    <cfRule type="expression" dxfId="428" priority="538">
      <formula>AB10&gt;0</formula>
    </cfRule>
  </conditionalFormatting>
  <conditionalFormatting sqref="O10:P10">
    <cfRule type="expression" dxfId="427" priority="537">
      <formula>AB10&gt;0</formula>
    </cfRule>
  </conditionalFormatting>
  <conditionalFormatting sqref="O10:P10">
    <cfRule type="expression" dxfId="426" priority="536">
      <formula>AB10&gt;0</formula>
    </cfRule>
  </conditionalFormatting>
  <conditionalFormatting sqref="O10:P10">
    <cfRule type="expression" dxfId="425" priority="535">
      <formula>AB10&gt;0</formula>
    </cfRule>
  </conditionalFormatting>
  <conditionalFormatting sqref="O11:P11">
    <cfRule type="expression" dxfId="424" priority="534">
      <formula>AB11&gt;0</formula>
    </cfRule>
  </conditionalFormatting>
  <conditionalFormatting sqref="O11:P11">
    <cfRule type="expression" dxfId="423" priority="533">
      <formula>AB11&gt;0</formula>
    </cfRule>
  </conditionalFormatting>
  <conditionalFormatting sqref="O11:P11">
    <cfRule type="expression" dxfId="422" priority="532">
      <formula>AB11&gt;0</formula>
    </cfRule>
  </conditionalFormatting>
  <conditionalFormatting sqref="O11:P11">
    <cfRule type="expression" dxfId="421" priority="531">
      <formula>AB11&gt;0</formula>
    </cfRule>
  </conditionalFormatting>
  <conditionalFormatting sqref="O11:P11">
    <cfRule type="expression" dxfId="420" priority="530">
      <formula>AB11&gt;0</formula>
    </cfRule>
  </conditionalFormatting>
  <conditionalFormatting sqref="O12:P15">
    <cfRule type="expression" dxfId="419" priority="529">
      <formula>AB12&gt;0</formula>
    </cfRule>
  </conditionalFormatting>
  <conditionalFormatting sqref="O12:P15">
    <cfRule type="expression" dxfId="418" priority="528">
      <formula>AB12&gt;0</formula>
    </cfRule>
  </conditionalFormatting>
  <conditionalFormatting sqref="O12:P15">
    <cfRule type="expression" dxfId="417" priority="527">
      <formula>AB12&gt;0</formula>
    </cfRule>
  </conditionalFormatting>
  <conditionalFormatting sqref="O12:P15">
    <cfRule type="expression" dxfId="416" priority="526">
      <formula>AB12&gt;0</formula>
    </cfRule>
  </conditionalFormatting>
  <conditionalFormatting sqref="O12:P15">
    <cfRule type="expression" dxfId="415" priority="525">
      <formula>AB12&gt;0</formula>
    </cfRule>
  </conditionalFormatting>
  <conditionalFormatting sqref="O12:P15">
    <cfRule type="expression" dxfId="414" priority="524">
      <formula>AB12&gt;0</formula>
    </cfRule>
  </conditionalFormatting>
  <conditionalFormatting sqref="O13:P13">
    <cfRule type="expression" dxfId="413" priority="523">
      <formula>AB13&gt;0</formula>
    </cfRule>
  </conditionalFormatting>
  <conditionalFormatting sqref="O13:P13">
    <cfRule type="expression" dxfId="412" priority="522">
      <formula>AB13&gt;0</formula>
    </cfRule>
  </conditionalFormatting>
  <conditionalFormatting sqref="O13:P13">
    <cfRule type="expression" dxfId="411" priority="521">
      <formula>AB13&gt;0</formula>
    </cfRule>
  </conditionalFormatting>
  <conditionalFormatting sqref="O13:P13">
    <cfRule type="expression" dxfId="410" priority="520">
      <formula>AB13&gt;0</formula>
    </cfRule>
  </conditionalFormatting>
  <conditionalFormatting sqref="O13:P13">
    <cfRule type="expression" dxfId="409" priority="519">
      <formula>AB13&gt;0</formula>
    </cfRule>
  </conditionalFormatting>
  <conditionalFormatting sqref="O13:P13">
    <cfRule type="expression" dxfId="408" priority="518">
      <formula>AB13&gt;0</formula>
    </cfRule>
  </conditionalFormatting>
  <conditionalFormatting sqref="O13:P13">
    <cfRule type="expression" dxfId="407" priority="517">
      <formula>AB13&gt;0</formula>
    </cfRule>
  </conditionalFormatting>
  <conditionalFormatting sqref="O14:P14">
    <cfRule type="expression" dxfId="406" priority="516">
      <formula>AB14&gt;0</formula>
    </cfRule>
  </conditionalFormatting>
  <conditionalFormatting sqref="O14:P14">
    <cfRule type="expression" dxfId="405" priority="515">
      <formula>AB14&gt;0</formula>
    </cfRule>
  </conditionalFormatting>
  <conditionalFormatting sqref="O14:P14">
    <cfRule type="expression" dxfId="404" priority="514">
      <formula>AB14&gt;0</formula>
    </cfRule>
  </conditionalFormatting>
  <conditionalFormatting sqref="O14:P14">
    <cfRule type="expression" dxfId="403" priority="513">
      <formula>AB14&gt;0</formula>
    </cfRule>
  </conditionalFormatting>
  <conditionalFormatting sqref="O14:P14">
    <cfRule type="expression" dxfId="402" priority="512">
      <formula>AB14&gt;0</formula>
    </cfRule>
  </conditionalFormatting>
  <conditionalFormatting sqref="O14:P14">
    <cfRule type="expression" dxfId="401" priority="511">
      <formula>AB14&gt;0</formula>
    </cfRule>
  </conditionalFormatting>
  <conditionalFormatting sqref="O14:P14">
    <cfRule type="expression" dxfId="400" priority="510">
      <formula>AB14&gt;0</formula>
    </cfRule>
  </conditionalFormatting>
  <conditionalFormatting sqref="O14:P14">
    <cfRule type="expression" dxfId="399" priority="509">
      <formula>AB14&gt;0</formula>
    </cfRule>
  </conditionalFormatting>
  <conditionalFormatting sqref="O15:P15">
    <cfRule type="expression" dxfId="398" priority="508">
      <formula>AB15&gt;0</formula>
    </cfRule>
  </conditionalFormatting>
  <conditionalFormatting sqref="O15:P15">
    <cfRule type="expression" dxfId="397" priority="507">
      <formula>AB15&gt;0</formula>
    </cfRule>
  </conditionalFormatting>
  <conditionalFormatting sqref="O15:P15">
    <cfRule type="expression" dxfId="396" priority="506">
      <formula>AB15&gt;0</formula>
    </cfRule>
  </conditionalFormatting>
  <conditionalFormatting sqref="O15:P15">
    <cfRule type="expression" dxfId="395" priority="505">
      <formula>AB15&gt;0</formula>
    </cfRule>
  </conditionalFormatting>
  <conditionalFormatting sqref="O15:P15">
    <cfRule type="expression" dxfId="394" priority="504">
      <formula>AB15&gt;0</formula>
    </cfRule>
  </conditionalFormatting>
  <conditionalFormatting sqref="O15:P15">
    <cfRule type="expression" dxfId="393" priority="503">
      <formula>AB15&gt;0</formula>
    </cfRule>
  </conditionalFormatting>
  <conditionalFormatting sqref="O15:P15">
    <cfRule type="expression" dxfId="392" priority="502">
      <formula>AB15&gt;0</formula>
    </cfRule>
  </conditionalFormatting>
  <conditionalFormatting sqref="O15:P15">
    <cfRule type="expression" dxfId="391" priority="501">
      <formula>AB15&gt;0</formula>
    </cfRule>
  </conditionalFormatting>
  <conditionalFormatting sqref="O15:P15">
    <cfRule type="expression" dxfId="390" priority="500">
      <formula>AB15&gt;0</formula>
    </cfRule>
  </conditionalFormatting>
  <conditionalFormatting sqref="O16:P16">
    <cfRule type="expression" dxfId="389" priority="499">
      <formula>AB16&gt;0</formula>
    </cfRule>
  </conditionalFormatting>
  <conditionalFormatting sqref="O16:P16">
    <cfRule type="expression" dxfId="388" priority="498">
      <formula>AB16&gt;0</formula>
    </cfRule>
  </conditionalFormatting>
  <conditionalFormatting sqref="O16:P16">
    <cfRule type="expression" dxfId="387" priority="497">
      <formula>AB16&gt;0</formula>
    </cfRule>
  </conditionalFormatting>
  <conditionalFormatting sqref="O16:P16">
    <cfRule type="expression" dxfId="386" priority="496">
      <formula>AB16&gt;0</formula>
    </cfRule>
  </conditionalFormatting>
  <conditionalFormatting sqref="O16:P16">
    <cfRule type="expression" dxfId="385" priority="495">
      <formula>AB16&gt;0</formula>
    </cfRule>
  </conditionalFormatting>
  <conditionalFormatting sqref="O16:P16">
    <cfRule type="expression" dxfId="384" priority="494">
      <formula>AB16&gt;0</formula>
    </cfRule>
  </conditionalFormatting>
  <conditionalFormatting sqref="O16:P16">
    <cfRule type="expression" dxfId="383" priority="493">
      <formula>AB16&gt;0</formula>
    </cfRule>
  </conditionalFormatting>
  <conditionalFormatting sqref="O16:P16">
    <cfRule type="expression" dxfId="382" priority="492">
      <formula>AB16&gt;0</formula>
    </cfRule>
  </conditionalFormatting>
  <conditionalFormatting sqref="O16:P16">
    <cfRule type="expression" dxfId="381" priority="491">
      <formula>AB16&gt;0</formula>
    </cfRule>
  </conditionalFormatting>
  <conditionalFormatting sqref="O16:P16">
    <cfRule type="expression" dxfId="380" priority="490">
      <formula>AB16&gt;0</formula>
    </cfRule>
  </conditionalFormatting>
  <conditionalFormatting sqref="O17:P17">
    <cfRule type="expression" dxfId="379" priority="489">
      <formula>AB17&gt;0</formula>
    </cfRule>
  </conditionalFormatting>
  <conditionalFormatting sqref="O17:P17">
    <cfRule type="expression" dxfId="378" priority="488">
      <formula>AB17&gt;0</formula>
    </cfRule>
  </conditionalFormatting>
  <conditionalFormatting sqref="O17:P17">
    <cfRule type="expression" dxfId="377" priority="487">
      <formula>AB17&gt;0</formula>
    </cfRule>
  </conditionalFormatting>
  <conditionalFormatting sqref="O17:P17">
    <cfRule type="expression" dxfId="376" priority="486">
      <formula>AB17&gt;0</formula>
    </cfRule>
  </conditionalFormatting>
  <conditionalFormatting sqref="O17:P17">
    <cfRule type="expression" dxfId="375" priority="485">
      <formula>AB17&gt;0</formula>
    </cfRule>
  </conditionalFormatting>
  <conditionalFormatting sqref="O17:P17">
    <cfRule type="expression" dxfId="374" priority="484">
      <formula>AB17&gt;0</formula>
    </cfRule>
  </conditionalFormatting>
  <conditionalFormatting sqref="O17:P17">
    <cfRule type="expression" dxfId="373" priority="483">
      <formula>AB17&gt;0</formula>
    </cfRule>
  </conditionalFormatting>
  <conditionalFormatting sqref="O17:P17">
    <cfRule type="expression" dxfId="372" priority="482">
      <formula>AB17&gt;0</formula>
    </cfRule>
  </conditionalFormatting>
  <conditionalFormatting sqref="O17:P17">
    <cfRule type="expression" dxfId="371" priority="481">
      <formula>AB17&gt;0</formula>
    </cfRule>
  </conditionalFormatting>
  <conditionalFormatting sqref="O17:P17">
    <cfRule type="expression" dxfId="370" priority="480">
      <formula>AB17&gt;0</formula>
    </cfRule>
  </conditionalFormatting>
  <conditionalFormatting sqref="O17:P17">
    <cfRule type="expression" dxfId="369" priority="479">
      <formula>AB17&gt;0</formula>
    </cfRule>
  </conditionalFormatting>
  <conditionalFormatting sqref="O18:P18">
    <cfRule type="expression" dxfId="368" priority="478">
      <formula>AB18&gt;0</formula>
    </cfRule>
  </conditionalFormatting>
  <conditionalFormatting sqref="O18:P18">
    <cfRule type="expression" dxfId="367" priority="477">
      <formula>AB18&gt;0</formula>
    </cfRule>
  </conditionalFormatting>
  <conditionalFormatting sqref="O18:P18">
    <cfRule type="expression" dxfId="366" priority="476">
      <formula>AB18&gt;0</formula>
    </cfRule>
  </conditionalFormatting>
  <conditionalFormatting sqref="O18:P18">
    <cfRule type="expression" dxfId="365" priority="475">
      <formula>AB18&gt;0</formula>
    </cfRule>
  </conditionalFormatting>
  <conditionalFormatting sqref="O18:P18">
    <cfRule type="expression" dxfId="364" priority="474">
      <formula>AB18&gt;0</formula>
    </cfRule>
  </conditionalFormatting>
  <conditionalFormatting sqref="O18:P18">
    <cfRule type="expression" dxfId="363" priority="473">
      <formula>AB18&gt;0</formula>
    </cfRule>
  </conditionalFormatting>
  <conditionalFormatting sqref="O18:P18">
    <cfRule type="expression" dxfId="362" priority="472">
      <formula>AB18&gt;0</formula>
    </cfRule>
  </conditionalFormatting>
  <conditionalFormatting sqref="O18:P18">
    <cfRule type="expression" dxfId="361" priority="471">
      <formula>AB18&gt;0</formula>
    </cfRule>
  </conditionalFormatting>
  <conditionalFormatting sqref="O18:P18">
    <cfRule type="expression" dxfId="360" priority="470">
      <formula>AB18&gt;0</formula>
    </cfRule>
  </conditionalFormatting>
  <conditionalFormatting sqref="O18:P18">
    <cfRule type="expression" dxfId="359" priority="469">
      <formula>AB18&gt;0</formula>
    </cfRule>
  </conditionalFormatting>
  <conditionalFormatting sqref="O18:P18">
    <cfRule type="expression" dxfId="358" priority="468">
      <formula>AB18&gt;0</formula>
    </cfRule>
  </conditionalFormatting>
  <conditionalFormatting sqref="O18:P18">
    <cfRule type="expression" dxfId="357" priority="467">
      <formula>AB18&gt;0</formula>
    </cfRule>
  </conditionalFormatting>
  <conditionalFormatting sqref="D6">
    <cfRule type="expression" dxfId="356" priority="463">
      <formula>C6*D6&gt;D6*D6</formula>
    </cfRule>
  </conditionalFormatting>
  <conditionalFormatting sqref="D7">
    <cfRule type="expression" dxfId="355" priority="462">
      <formula>C7*D7&gt;D7*D7</formula>
    </cfRule>
  </conditionalFormatting>
  <conditionalFormatting sqref="D8">
    <cfRule type="expression" dxfId="354" priority="461">
      <formula>C8*D8&gt;D8*D8</formula>
    </cfRule>
  </conditionalFormatting>
  <conditionalFormatting sqref="D9">
    <cfRule type="expression" dxfId="353" priority="460">
      <formula>C9*D9&gt;D9*D9</formula>
    </cfRule>
  </conditionalFormatting>
  <conditionalFormatting sqref="D10">
    <cfRule type="expression" dxfId="352" priority="459">
      <formula>C10*D10&gt;D10*D10</formula>
    </cfRule>
  </conditionalFormatting>
  <conditionalFormatting sqref="D11">
    <cfRule type="expression" dxfId="351" priority="458">
      <formula>C11*D11&gt;D11*D11</formula>
    </cfRule>
  </conditionalFormatting>
  <conditionalFormatting sqref="D12:D15">
    <cfRule type="expression" dxfId="350" priority="457">
      <formula>C12*D12&gt;D12*D12</formula>
    </cfRule>
  </conditionalFormatting>
  <conditionalFormatting sqref="D13">
    <cfRule type="expression" dxfId="349" priority="456">
      <formula>C13*D13&gt;D13*D13</formula>
    </cfRule>
  </conditionalFormatting>
  <conditionalFormatting sqref="D14">
    <cfRule type="expression" dxfId="348" priority="455">
      <formula>C14*D14&gt;D14*D14</formula>
    </cfRule>
  </conditionalFormatting>
  <conditionalFormatting sqref="D15">
    <cfRule type="expression" dxfId="347" priority="454">
      <formula>C15*D15&gt;D15*D15</formula>
    </cfRule>
  </conditionalFormatting>
  <conditionalFormatting sqref="C14:C15">
    <cfRule type="expression" dxfId="346" priority="453">
      <formula>((B12+D12)*(B14+C14))*C14&gt;((B14+C14)^2)*C14</formula>
    </cfRule>
  </conditionalFormatting>
  <conditionalFormatting sqref="D7">
    <cfRule type="expression" dxfId="345" priority="452">
      <formula>C7*D7&gt;D7*D7</formula>
    </cfRule>
  </conditionalFormatting>
  <conditionalFormatting sqref="D8">
    <cfRule type="expression" dxfId="344" priority="451">
      <formula>C8*D8&gt;D8*D8</formula>
    </cfRule>
  </conditionalFormatting>
  <conditionalFormatting sqref="D8">
    <cfRule type="expression" dxfId="343" priority="450">
      <formula>C8*D8&gt;D8*D8</formula>
    </cfRule>
  </conditionalFormatting>
  <conditionalFormatting sqref="D9">
    <cfRule type="expression" dxfId="342" priority="449">
      <formula>C9*D9&gt;D9*D9</formula>
    </cfRule>
  </conditionalFormatting>
  <conditionalFormatting sqref="D9">
    <cfRule type="expression" dxfId="341" priority="448">
      <formula>C9*D9&gt;D9*D9</formula>
    </cfRule>
  </conditionalFormatting>
  <conditionalFormatting sqref="D9">
    <cfRule type="expression" dxfId="340" priority="447">
      <formula>C9*D9&gt;D9*D9</formula>
    </cfRule>
  </conditionalFormatting>
  <conditionalFormatting sqref="D10">
    <cfRule type="expression" dxfId="339" priority="446">
      <formula>C10*D10&gt;D10*D10</formula>
    </cfRule>
  </conditionalFormatting>
  <conditionalFormatting sqref="D10:D11">
    <cfRule type="expression" dxfId="338" priority="445">
      <formula>C10*D10&gt;D10*D10</formula>
    </cfRule>
  </conditionalFormatting>
  <conditionalFormatting sqref="D10:D11">
    <cfRule type="expression" dxfId="337" priority="444">
      <formula>C10*D10&gt;D10*D10</formula>
    </cfRule>
  </conditionalFormatting>
  <conditionalFormatting sqref="D10:D11">
    <cfRule type="expression" dxfId="336" priority="443">
      <formula>C10*D10&gt;D10*D10</formula>
    </cfRule>
  </conditionalFormatting>
  <conditionalFormatting sqref="D11">
    <cfRule type="expression" dxfId="335" priority="442">
      <formula>C11*D11&gt;D11*D11</formula>
    </cfRule>
  </conditionalFormatting>
  <conditionalFormatting sqref="D11">
    <cfRule type="expression" dxfId="334" priority="441">
      <formula>C11*D11&gt;D11*D11</formula>
    </cfRule>
  </conditionalFormatting>
  <conditionalFormatting sqref="D11">
    <cfRule type="expression" dxfId="333" priority="440">
      <formula>C11*D11&gt;D11*D11</formula>
    </cfRule>
  </conditionalFormatting>
  <conditionalFormatting sqref="D11">
    <cfRule type="expression" dxfId="332" priority="439">
      <formula>C11*D11&gt;D11*D11</formula>
    </cfRule>
  </conditionalFormatting>
  <conditionalFormatting sqref="D11">
    <cfRule type="expression" dxfId="331" priority="438">
      <formula>C11*D11&gt;D11*D11</formula>
    </cfRule>
  </conditionalFormatting>
  <conditionalFormatting sqref="D12:D15">
    <cfRule type="expression" dxfId="330" priority="437">
      <formula>C12*D12&gt;D12*D12</formula>
    </cfRule>
  </conditionalFormatting>
  <conditionalFormatting sqref="D12:D15">
    <cfRule type="expression" dxfId="329" priority="436">
      <formula>C12*D12&gt;D12*D12</formula>
    </cfRule>
  </conditionalFormatting>
  <conditionalFormatting sqref="D12:D15">
    <cfRule type="expression" dxfId="328" priority="435">
      <formula>C12*D12&gt;D12*D12</formula>
    </cfRule>
  </conditionalFormatting>
  <conditionalFormatting sqref="D12:D15">
    <cfRule type="expression" dxfId="327" priority="434">
      <formula>C12*D12&gt;D12*D12</formula>
    </cfRule>
  </conditionalFormatting>
  <conditionalFormatting sqref="D12:D15">
    <cfRule type="expression" dxfId="326" priority="433">
      <formula>C12*D12&gt;D12*D12</formula>
    </cfRule>
  </conditionalFormatting>
  <conditionalFormatting sqref="D12:D15">
    <cfRule type="expression" dxfId="325" priority="432">
      <formula>C12*D12&gt;D12*D12</formula>
    </cfRule>
  </conditionalFormatting>
  <conditionalFormatting sqref="D13">
    <cfRule type="expression" dxfId="324" priority="431">
      <formula>C13*D13&gt;D13*D13</formula>
    </cfRule>
  </conditionalFormatting>
  <conditionalFormatting sqref="D13">
    <cfRule type="expression" dxfId="323" priority="430">
      <formula>C13*D13&gt;D13*D13</formula>
    </cfRule>
  </conditionalFormatting>
  <conditionalFormatting sqref="D13">
    <cfRule type="expression" dxfId="322" priority="429">
      <formula>C13*D13&gt;D13*D13</formula>
    </cfRule>
  </conditionalFormatting>
  <conditionalFormatting sqref="D13">
    <cfRule type="expression" dxfId="321" priority="428">
      <formula>C13*D13&gt;D13*D13</formula>
    </cfRule>
  </conditionalFormatting>
  <conditionalFormatting sqref="D13">
    <cfRule type="expression" dxfId="320" priority="427">
      <formula>C13*D13&gt;D13*D13</formula>
    </cfRule>
  </conditionalFormatting>
  <conditionalFormatting sqref="D13">
    <cfRule type="expression" dxfId="319" priority="426">
      <formula>C13*D13&gt;D13*D13</formula>
    </cfRule>
  </conditionalFormatting>
  <conditionalFormatting sqref="D13">
    <cfRule type="expression" dxfId="318" priority="425">
      <formula>C13*D13&gt;D13*D13</formula>
    </cfRule>
  </conditionalFormatting>
  <conditionalFormatting sqref="D14">
    <cfRule type="expression" dxfId="317" priority="424">
      <formula>C14*D14&gt;D14*D14</formula>
    </cfRule>
  </conditionalFormatting>
  <conditionalFormatting sqref="D14">
    <cfRule type="expression" dxfId="316" priority="423">
      <formula>C14*D14&gt;D14*D14</formula>
    </cfRule>
  </conditionalFormatting>
  <conditionalFormatting sqref="D14">
    <cfRule type="expression" dxfId="315" priority="422">
      <formula>C14*D14&gt;D14*D14</formula>
    </cfRule>
  </conditionalFormatting>
  <conditionalFormatting sqref="D14">
    <cfRule type="expression" dxfId="314" priority="421">
      <formula>C14*D14&gt;D14*D14</formula>
    </cfRule>
  </conditionalFormatting>
  <conditionalFormatting sqref="D14">
    <cfRule type="expression" dxfId="313" priority="420">
      <formula>C14*D14&gt;D14*D14</formula>
    </cfRule>
  </conditionalFormatting>
  <conditionalFormatting sqref="D14">
    <cfRule type="expression" dxfId="312" priority="419">
      <formula>C14*D14&gt;D14*D14</formula>
    </cfRule>
  </conditionalFormatting>
  <conditionalFormatting sqref="D14">
    <cfRule type="expression" dxfId="311" priority="418">
      <formula>C14*D14&gt;D14*D14</formula>
    </cfRule>
  </conditionalFormatting>
  <conditionalFormatting sqref="D14">
    <cfRule type="expression" dxfId="310" priority="417">
      <formula>C14*D14&gt;D14*D14</formula>
    </cfRule>
  </conditionalFormatting>
  <conditionalFormatting sqref="D15">
    <cfRule type="expression" dxfId="309" priority="416">
      <formula>C15*D15&gt;D15*D15</formula>
    </cfRule>
  </conditionalFormatting>
  <conditionalFormatting sqref="D15">
    <cfRule type="expression" dxfId="308" priority="415">
      <formula>C15*D15&gt;D15*D15</formula>
    </cfRule>
  </conditionalFormatting>
  <conditionalFormatting sqref="D15">
    <cfRule type="expression" dxfId="307" priority="414">
      <formula>C15*D15&gt;D15*D15</formula>
    </cfRule>
  </conditionalFormatting>
  <conditionalFormatting sqref="D15">
    <cfRule type="expression" dxfId="306" priority="413">
      <formula>C15*D15&gt;D15*D15</formula>
    </cfRule>
  </conditionalFormatting>
  <conditionalFormatting sqref="D15">
    <cfRule type="expression" dxfId="305" priority="412">
      <formula>C15*D15&gt;D15*D15</formula>
    </cfRule>
  </conditionalFormatting>
  <conditionalFormatting sqref="D15">
    <cfRule type="expression" dxfId="304" priority="411">
      <formula>C15*D15&gt;D15*D15</formula>
    </cfRule>
  </conditionalFormatting>
  <conditionalFormatting sqref="D15">
    <cfRule type="expression" dxfId="303" priority="410">
      <formula>C15*D15&gt;D15*D15</formula>
    </cfRule>
  </conditionalFormatting>
  <conditionalFormatting sqref="D15">
    <cfRule type="expression" dxfId="302" priority="409">
      <formula>C15*D15&gt;D15*D15</formula>
    </cfRule>
  </conditionalFormatting>
  <conditionalFormatting sqref="D15">
    <cfRule type="expression" dxfId="301" priority="408">
      <formula>C15*D15&gt;D15*D15</formula>
    </cfRule>
  </conditionalFormatting>
  <conditionalFormatting sqref="C7:C15">
    <cfRule type="expression" dxfId="300" priority="464">
      <formula>((B6+D6)*(B7+C7))*C7&gt;((B7+C7)^2)*C7</formula>
    </cfRule>
  </conditionalFormatting>
  <conditionalFormatting sqref="C12:C15">
    <cfRule type="expression" dxfId="299" priority="465">
      <formula>((#REF!+#REF!)*(B12+C12))*C12&gt;((B12+C12)^2)*C12</formula>
    </cfRule>
  </conditionalFormatting>
  <conditionalFormatting sqref="C13">
    <cfRule type="expression" dxfId="298" priority="466">
      <formula>((#REF!+#REF!)*(B13+C13))*C13&gt;((B13+C13)^2)*C13</formula>
    </cfRule>
  </conditionalFormatting>
  <conditionalFormatting sqref="F6:F15">
    <cfRule type="expression" dxfId="297" priority="17">
      <formula>S6&gt;0</formula>
    </cfRule>
  </conditionalFormatting>
  <conditionalFormatting sqref="E6:E15">
    <cfRule type="expression" dxfId="296" priority="16">
      <formula>R6&gt;0</formula>
    </cfRule>
  </conditionalFormatting>
  <conditionalFormatting sqref="F6:M15">
    <cfRule type="expression" dxfId="295" priority="15">
      <formula>S6&gt;0</formula>
    </cfRule>
  </conditionalFormatting>
  <conditionalFormatting sqref="E6:E15">
    <cfRule type="expression" dxfId="294" priority="14">
      <formula>R6&gt;0</formula>
    </cfRule>
  </conditionalFormatting>
  <conditionalFormatting sqref="E6:E15">
    <cfRule type="expression" dxfId="293" priority="13">
      <formula>R6&gt;0</formula>
    </cfRule>
  </conditionalFormatting>
  <conditionalFormatting sqref="E6:E15">
    <cfRule type="expression" dxfId="292" priority="12">
      <formula>R6&gt;0</formula>
    </cfRule>
  </conditionalFormatting>
  <conditionalFormatting sqref="E6:E15">
    <cfRule type="expression" dxfId="291" priority="11">
      <formula>R6&gt;0</formula>
    </cfRule>
  </conditionalFormatting>
  <conditionalFormatting sqref="E6:E15">
    <cfRule type="expression" dxfId="290" priority="10">
      <formula>R6&gt;0</formula>
    </cfRule>
  </conditionalFormatting>
  <conditionalFormatting sqref="E6:E15">
    <cfRule type="expression" dxfId="289" priority="9">
      <formula>R6&gt;0</formula>
    </cfRule>
  </conditionalFormatting>
  <conditionalFormatting sqref="E6:E15">
    <cfRule type="expression" dxfId="288" priority="8">
      <formula>R6&gt;0</formula>
    </cfRule>
  </conditionalFormatting>
  <conditionalFormatting sqref="E6:E15">
    <cfRule type="expression" dxfId="287" priority="7">
      <formula>R6&gt;0</formula>
    </cfRule>
  </conditionalFormatting>
  <conditionalFormatting sqref="E6:E15">
    <cfRule type="expression" dxfId="286" priority="6">
      <formula>R6&gt;0</formula>
    </cfRule>
  </conditionalFormatting>
  <conditionalFormatting sqref="E6:E15">
    <cfRule type="expression" dxfId="285" priority="5">
      <formula>R6&gt;0</formula>
    </cfRule>
  </conditionalFormatting>
  <conditionalFormatting sqref="G6:M15">
    <cfRule type="expression" dxfId="284" priority="4">
      <formula>T6&gt;0</formula>
    </cfRule>
  </conditionalFormatting>
  <conditionalFormatting sqref="G6:M15">
    <cfRule type="containsText" dxfId="283" priority="3" operator="containsText" text=".">
      <formula>NOT(ISERROR(SEARCH(".",G6)))</formula>
    </cfRule>
  </conditionalFormatting>
  <conditionalFormatting sqref="G6:M15">
    <cfRule type="expression" dxfId="282" priority="2">
      <formula>T6&gt;0</formula>
    </cfRule>
  </conditionalFormatting>
  <conditionalFormatting sqref="A22:D22">
    <cfRule type="expression" dxfId="281" priority="1">
      <formula>SUM($R$6:$Z$10)&gt;0</formula>
    </cfRule>
  </conditionalFormatting>
  <dataValidations count="1">
    <dataValidation type="decimal" operator="greaterThan" allowBlank="1" showErrorMessage="1" errorTitle="Error" error="If no value is available, please leave the respective field blank. Use the comments section for explanation, if necessary._x000a__x000a_Wenn kein Messwert verfügbar ist, lassen sie das betreffende Feld bitte frei." sqref="O7:P18 E7:E18 F10:M18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Header>&amp;Lprinted: &amp;D&amp;Rpage &amp;P of &amp;N</oddHeader>
    <oddFooter>&amp;C&amp;F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zoomScale="115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baseColWidth="10" defaultColWidth="9.109375" defaultRowHeight="13.2" x14ac:dyDescent="0.25"/>
  <cols>
    <col min="1" max="1" width="36.33203125" customWidth="1"/>
    <col min="2" max="2" width="14.109375" customWidth="1"/>
    <col min="3" max="3" width="14.44140625" customWidth="1"/>
    <col min="4" max="4" width="13.88671875" customWidth="1"/>
    <col min="5" max="11" width="12.6640625" customWidth="1"/>
    <col min="12" max="13" width="12.6640625" hidden="1" customWidth="1"/>
    <col min="14" max="17" width="9.109375" hidden="1" customWidth="1"/>
    <col min="18" max="26" width="9.109375" style="24" hidden="1" customWidth="1"/>
    <col min="27" max="28" width="9.109375" customWidth="1"/>
  </cols>
  <sheetData>
    <row r="1" spans="1:30" s="3" customFormat="1" ht="33.75" customHeight="1" x14ac:dyDescent="0.25">
      <c r="A1" s="243" t="str">
        <f ca="1">OFFSET('DE-EN'!A69,0,$AA$1)</f>
        <v>Measurement results for the gas proficiency test</v>
      </c>
      <c r="B1" s="244"/>
      <c r="C1" s="244"/>
      <c r="D1" s="244"/>
      <c r="E1" s="244"/>
      <c r="F1" s="244"/>
      <c r="G1" s="244"/>
      <c r="H1" s="244"/>
      <c r="I1" s="250" t="str">
        <f>Information!C4&amp;Information!D4</f>
        <v/>
      </c>
      <c r="J1" s="250"/>
      <c r="K1" s="250"/>
      <c r="L1" s="85"/>
      <c r="M1" s="86"/>
      <c r="R1" s="157"/>
      <c r="S1" s="157"/>
      <c r="T1" s="157"/>
      <c r="U1" s="157"/>
      <c r="V1" s="157"/>
      <c r="W1" s="157"/>
      <c r="X1" s="157"/>
      <c r="Y1" s="157"/>
      <c r="Z1" s="157"/>
      <c r="AA1" s="208">
        <f>Information!E1</f>
        <v>1</v>
      </c>
      <c r="AB1" s="207"/>
    </row>
    <row r="2" spans="1:30" s="3" customFormat="1" ht="27.75" customHeight="1" x14ac:dyDescent="0.25">
      <c r="A2" s="155" t="str">
        <f ca="1">Flow_conditions!A2</f>
        <v>participant:</v>
      </c>
      <c r="B2" s="245">
        <f>Information!B7</f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  <c r="Q2" s="8"/>
      <c r="R2" s="22"/>
      <c r="S2" s="22"/>
      <c r="T2" s="22"/>
      <c r="U2" s="22"/>
      <c r="V2" s="22"/>
      <c r="W2" s="22"/>
      <c r="X2" s="22"/>
      <c r="Y2" s="22"/>
      <c r="Z2" s="158"/>
      <c r="AA2" s="192"/>
      <c r="AB2" s="4"/>
      <c r="AC2" s="4"/>
      <c r="AD2" s="4"/>
    </row>
    <row r="3" spans="1:30" ht="29.25" customHeight="1" x14ac:dyDescent="0.25">
      <c r="A3" s="251" t="str">
        <f ca="1">Flow_conditions!A3</f>
        <v>measurement number</v>
      </c>
      <c r="B3" s="251" t="str">
        <f ca="1">Flow_conditions!B3</f>
        <v>date</v>
      </c>
      <c r="C3" s="249" t="str">
        <f ca="1">Dust!C3</f>
        <v>start of
sampling</v>
      </c>
      <c r="D3" s="249" t="str">
        <f ca="1">Dust!D3</f>
        <v>end of
sampling</v>
      </c>
      <c r="E3" s="213" t="str">
        <f ca="1">OFFSET('DE-EN'!A70,0,$AA$1)</f>
        <v>NOₓ as NO₂</v>
      </c>
      <c r="F3" s="213" t="s">
        <v>197</v>
      </c>
      <c r="G3" s="213" t="str">
        <f ca="1">OFFSET('DE-EN'!A71,0,$AA$1)</f>
        <v>TOC</v>
      </c>
      <c r="H3" s="213" t="s">
        <v>202</v>
      </c>
      <c r="I3" s="213" t="str">
        <f ca="1">OFFSET('DE-EN'!A72,0,$AA$1)</f>
        <v>ethyl benzene</v>
      </c>
      <c r="J3" s="214" t="str">
        <f ca="1">OFFSET('DE-EN'!A73,0,$AA$1)</f>
        <v>toluene</v>
      </c>
      <c r="K3" s="214" t="str">
        <f ca="1">OFFSET('DE-EN'!A74,0,$AA$1)</f>
        <v>xylene</v>
      </c>
      <c r="L3" s="190"/>
      <c r="M3" s="191"/>
      <c r="O3" s="172"/>
      <c r="P3" s="172"/>
      <c r="Q3" s="6"/>
      <c r="R3" s="9" t="str">
        <f t="shared" ref="R3:Z3" ca="1" si="0">E3</f>
        <v>NOₓ as NO₂</v>
      </c>
      <c r="S3" s="9" t="str">
        <f t="shared" si="0"/>
        <v>CO</v>
      </c>
      <c r="T3" s="9" t="str">
        <f t="shared" ca="1" si="0"/>
        <v>TOC</v>
      </c>
      <c r="U3" s="9" t="str">
        <f t="shared" si="0"/>
        <v>SO₂</v>
      </c>
      <c r="V3" s="9" t="str">
        <f t="shared" ca="1" si="0"/>
        <v>ethyl benzene</v>
      </c>
      <c r="W3" s="9" t="str">
        <f t="shared" ca="1" si="0"/>
        <v>toluene</v>
      </c>
      <c r="X3" s="9" t="str">
        <f t="shared" ca="1" si="0"/>
        <v>xylene</v>
      </c>
      <c r="Y3" s="9">
        <f t="shared" si="0"/>
        <v>0</v>
      </c>
      <c r="Z3" s="9">
        <f t="shared" si="0"/>
        <v>0</v>
      </c>
      <c r="AA3" s="193"/>
      <c r="AB3" s="2"/>
      <c r="AC3" s="2"/>
      <c r="AD3" s="2"/>
    </row>
    <row r="4" spans="1:30" ht="28.5" customHeight="1" x14ac:dyDescent="0.25">
      <c r="A4" s="251"/>
      <c r="B4" s="251"/>
      <c r="C4" s="249"/>
      <c r="D4" s="249"/>
      <c r="E4" s="88" t="s">
        <v>1</v>
      </c>
      <c r="F4" s="88" t="s">
        <v>1</v>
      </c>
      <c r="G4" s="88" t="s">
        <v>1</v>
      </c>
      <c r="H4" s="88" t="s">
        <v>1</v>
      </c>
      <c r="I4" s="88" t="s">
        <v>1</v>
      </c>
      <c r="J4" s="88" t="s">
        <v>1</v>
      </c>
      <c r="K4" s="88" t="s">
        <v>1</v>
      </c>
      <c r="L4" s="88" t="s">
        <v>1</v>
      </c>
      <c r="M4" s="88" t="s">
        <v>1</v>
      </c>
      <c r="N4" s="2"/>
      <c r="O4" s="172"/>
      <c r="P4" s="172"/>
      <c r="Q4" s="2"/>
      <c r="R4" s="159"/>
      <c r="S4" s="159"/>
      <c r="T4" s="159"/>
      <c r="U4" s="159"/>
      <c r="V4" s="159"/>
      <c r="W4" s="159"/>
      <c r="X4" s="159"/>
      <c r="Y4" s="159"/>
      <c r="Z4" s="33"/>
      <c r="AA4" s="193"/>
      <c r="AB4" s="2"/>
      <c r="AC4" s="2"/>
      <c r="AD4" s="2"/>
    </row>
    <row r="5" spans="1:30" ht="13.8" thickBot="1" x14ac:dyDescent="0.3">
      <c r="A5" s="112"/>
      <c r="B5" s="98"/>
      <c r="C5" s="95"/>
      <c r="D5" s="99"/>
      <c r="E5" s="98"/>
      <c r="F5" s="95"/>
      <c r="G5" s="95"/>
      <c r="H5" s="94"/>
      <c r="I5" s="95"/>
      <c r="J5" s="95"/>
      <c r="K5" s="95"/>
      <c r="L5" s="95"/>
      <c r="M5" s="99"/>
      <c r="N5" s="2"/>
      <c r="O5" s="95"/>
      <c r="P5" s="99"/>
      <c r="Q5" s="2"/>
      <c r="R5" s="159"/>
      <c r="S5" s="159"/>
      <c r="T5" s="159"/>
      <c r="U5" s="159"/>
      <c r="V5" s="159"/>
      <c r="W5" s="159"/>
      <c r="X5" s="159"/>
      <c r="Y5" s="159"/>
      <c r="Z5" s="33"/>
      <c r="AA5" s="193"/>
      <c r="AB5" s="2"/>
      <c r="AC5" s="2"/>
      <c r="AD5" s="2"/>
    </row>
    <row r="6" spans="1:30" ht="31.5" customHeight="1" thickTop="1" thickBot="1" x14ac:dyDescent="0.3">
      <c r="A6" s="173">
        <v>1</v>
      </c>
      <c r="B6" s="187" t="str">
        <f>IF(Flow_conditions!B6="","",Flow_conditions!B6)</f>
        <v/>
      </c>
      <c r="C6" s="89"/>
      <c r="D6" s="100"/>
      <c r="E6" s="194"/>
      <c r="F6" s="138"/>
      <c r="G6" s="138"/>
      <c r="H6" s="138"/>
      <c r="I6" s="138"/>
      <c r="J6" s="138"/>
      <c r="K6" s="138"/>
      <c r="L6" s="138"/>
      <c r="M6" s="139"/>
      <c r="N6" s="2"/>
      <c r="O6" s="168"/>
      <c r="P6" s="169"/>
      <c r="Q6" s="6"/>
      <c r="R6" s="160">
        <f t="shared" ref="R6:Z18" si="1">ABS(E6-ROUND(E6, 2))</f>
        <v>0</v>
      </c>
      <c r="S6" s="160">
        <f t="shared" si="1"/>
        <v>0</v>
      </c>
      <c r="T6" s="160">
        <f t="shared" si="1"/>
        <v>0</v>
      </c>
      <c r="U6" s="160">
        <f t="shared" si="1"/>
        <v>0</v>
      </c>
      <c r="V6" s="160">
        <f t="shared" si="1"/>
        <v>0</v>
      </c>
      <c r="W6" s="160">
        <f t="shared" si="1"/>
        <v>0</v>
      </c>
      <c r="X6" s="160">
        <f t="shared" si="1"/>
        <v>0</v>
      </c>
      <c r="Y6" s="160">
        <f t="shared" si="1"/>
        <v>0</v>
      </c>
      <c r="Z6" s="160">
        <f t="shared" si="1"/>
        <v>0</v>
      </c>
      <c r="AA6" s="193"/>
      <c r="AB6" s="2"/>
      <c r="AC6" s="2"/>
      <c r="AD6" s="2"/>
    </row>
    <row r="7" spans="1:30" s="3" customFormat="1" ht="31.5" customHeight="1" thickTop="1" thickBot="1" x14ac:dyDescent="0.3">
      <c r="A7" s="173">
        <v>2</v>
      </c>
      <c r="B7" s="187" t="str">
        <f>IF(C7="","",B6)</f>
        <v/>
      </c>
      <c r="C7" s="90"/>
      <c r="D7" s="102"/>
      <c r="E7" s="194"/>
      <c r="F7" s="138"/>
      <c r="G7" s="138"/>
      <c r="H7" s="138"/>
      <c r="I7" s="138"/>
      <c r="J7" s="138"/>
      <c r="K7" s="138"/>
      <c r="L7" s="138"/>
      <c r="M7" s="139"/>
      <c r="N7" s="4"/>
      <c r="O7" s="170"/>
      <c r="P7" s="171"/>
      <c r="Q7" s="8"/>
      <c r="R7" s="160">
        <f t="shared" si="1"/>
        <v>0</v>
      </c>
      <c r="S7" s="160">
        <f t="shared" si="1"/>
        <v>0</v>
      </c>
      <c r="T7" s="160">
        <f t="shared" si="1"/>
        <v>0</v>
      </c>
      <c r="U7" s="160">
        <f t="shared" si="1"/>
        <v>0</v>
      </c>
      <c r="V7" s="160">
        <f t="shared" si="1"/>
        <v>0</v>
      </c>
      <c r="W7" s="160">
        <f t="shared" si="1"/>
        <v>0</v>
      </c>
      <c r="X7" s="160">
        <f t="shared" si="1"/>
        <v>0</v>
      </c>
      <c r="Y7" s="160">
        <f t="shared" si="1"/>
        <v>0</v>
      </c>
      <c r="Z7" s="160">
        <f t="shared" si="1"/>
        <v>0</v>
      </c>
      <c r="AA7" s="192"/>
      <c r="AB7" s="4"/>
      <c r="AC7" s="4"/>
      <c r="AD7" s="4"/>
    </row>
    <row r="8" spans="1:30" s="3" customFormat="1" ht="31.5" customHeight="1" thickTop="1" thickBot="1" x14ac:dyDescent="0.3">
      <c r="A8" s="173">
        <v>3</v>
      </c>
      <c r="B8" s="187" t="str">
        <f t="shared" ref="B8:B10" si="2">IF(C8="","",B7)</f>
        <v/>
      </c>
      <c r="C8" s="90"/>
      <c r="D8" s="102"/>
      <c r="E8" s="194"/>
      <c r="F8" s="138"/>
      <c r="G8" s="138"/>
      <c r="H8" s="138"/>
      <c r="I8" s="138"/>
      <c r="J8" s="138"/>
      <c r="K8" s="138"/>
      <c r="L8" s="138"/>
      <c r="M8" s="139"/>
      <c r="N8" s="4"/>
      <c r="O8" s="170"/>
      <c r="P8" s="171"/>
      <c r="Q8" s="8"/>
      <c r="R8" s="160">
        <f t="shared" si="1"/>
        <v>0</v>
      </c>
      <c r="S8" s="160">
        <f t="shared" si="1"/>
        <v>0</v>
      </c>
      <c r="T8" s="160">
        <f t="shared" si="1"/>
        <v>0</v>
      </c>
      <c r="U8" s="160">
        <f t="shared" si="1"/>
        <v>0</v>
      </c>
      <c r="V8" s="160">
        <f t="shared" si="1"/>
        <v>0</v>
      </c>
      <c r="W8" s="160">
        <f t="shared" si="1"/>
        <v>0</v>
      </c>
      <c r="X8" s="160">
        <f t="shared" si="1"/>
        <v>0</v>
      </c>
      <c r="Y8" s="160">
        <f t="shared" si="1"/>
        <v>0</v>
      </c>
      <c r="Z8" s="160">
        <f t="shared" si="1"/>
        <v>0</v>
      </c>
      <c r="AA8" s="192"/>
      <c r="AB8" s="4"/>
      <c r="AC8" s="4"/>
      <c r="AD8" s="4"/>
    </row>
    <row r="9" spans="1:30" s="3" customFormat="1" ht="31.5" customHeight="1" thickTop="1" thickBot="1" x14ac:dyDescent="0.3">
      <c r="A9" s="173" t="s">
        <v>152</v>
      </c>
      <c r="B9" s="187" t="str">
        <f t="shared" si="2"/>
        <v/>
      </c>
      <c r="C9" s="90"/>
      <c r="D9" s="102"/>
      <c r="E9" s="194"/>
      <c r="F9" s="138"/>
      <c r="G9" s="138"/>
      <c r="H9" s="138"/>
      <c r="I9" s="138"/>
      <c r="J9" s="138"/>
      <c r="K9" s="138"/>
      <c r="L9" s="138"/>
      <c r="M9" s="139"/>
      <c r="N9" s="4"/>
      <c r="O9" s="170"/>
      <c r="P9" s="171"/>
      <c r="Q9" s="8"/>
      <c r="R9" s="160">
        <f t="shared" si="1"/>
        <v>0</v>
      </c>
      <c r="S9" s="160">
        <f t="shared" si="1"/>
        <v>0</v>
      </c>
      <c r="T9" s="160">
        <f t="shared" si="1"/>
        <v>0</v>
      </c>
      <c r="U9" s="160">
        <f t="shared" si="1"/>
        <v>0</v>
      </c>
      <c r="V9" s="160">
        <f t="shared" si="1"/>
        <v>0</v>
      </c>
      <c r="W9" s="160">
        <f t="shared" si="1"/>
        <v>0</v>
      </c>
      <c r="X9" s="160">
        <f t="shared" si="1"/>
        <v>0</v>
      </c>
      <c r="Y9" s="160">
        <f t="shared" si="1"/>
        <v>0</v>
      </c>
      <c r="Z9" s="160">
        <f t="shared" si="1"/>
        <v>0</v>
      </c>
      <c r="AA9" s="192"/>
      <c r="AB9" s="4"/>
      <c r="AC9" s="4"/>
      <c r="AD9" s="4"/>
    </row>
    <row r="10" spans="1:30" s="3" customFormat="1" ht="31.5" customHeight="1" thickTop="1" thickBot="1" x14ac:dyDescent="0.3">
      <c r="A10" s="173" t="s">
        <v>153</v>
      </c>
      <c r="B10" s="187" t="str">
        <f t="shared" si="2"/>
        <v/>
      </c>
      <c r="C10" s="90"/>
      <c r="D10" s="102"/>
      <c r="E10" s="194"/>
      <c r="F10" s="138"/>
      <c r="G10" s="138"/>
      <c r="H10" s="138"/>
      <c r="I10" s="138"/>
      <c r="J10" s="138"/>
      <c r="K10" s="138"/>
      <c r="L10" s="138"/>
      <c r="M10" s="139"/>
      <c r="N10" s="4"/>
      <c r="O10" s="170"/>
      <c r="P10" s="171"/>
      <c r="Q10" s="8"/>
      <c r="R10" s="160">
        <f t="shared" si="1"/>
        <v>0</v>
      </c>
      <c r="S10" s="160">
        <f t="shared" si="1"/>
        <v>0</v>
      </c>
      <c r="T10" s="160">
        <f t="shared" si="1"/>
        <v>0</v>
      </c>
      <c r="U10" s="160">
        <f t="shared" si="1"/>
        <v>0</v>
      </c>
      <c r="V10" s="160">
        <f t="shared" si="1"/>
        <v>0</v>
      </c>
      <c r="W10" s="160">
        <f t="shared" si="1"/>
        <v>0</v>
      </c>
      <c r="X10" s="160">
        <f t="shared" si="1"/>
        <v>0</v>
      </c>
      <c r="Y10" s="160">
        <f t="shared" si="1"/>
        <v>0</v>
      </c>
      <c r="Z10" s="160">
        <f t="shared" si="1"/>
        <v>0</v>
      </c>
      <c r="AA10" s="192"/>
      <c r="AB10" s="4"/>
      <c r="AC10" s="4"/>
      <c r="AD10" s="4"/>
    </row>
    <row r="11" spans="1:30" s="3" customFormat="1" ht="31.5" hidden="1" customHeight="1" thickTop="1" thickBot="1" x14ac:dyDescent="0.3">
      <c r="A11" s="173">
        <v>6</v>
      </c>
      <c r="B11" s="101"/>
      <c r="C11" s="90"/>
      <c r="D11" s="102"/>
      <c r="E11" s="140"/>
      <c r="F11" s="137"/>
      <c r="G11" s="138"/>
      <c r="H11" s="138"/>
      <c r="I11" s="138"/>
      <c r="J11" s="138"/>
      <c r="K11" s="138"/>
      <c r="L11" s="138"/>
      <c r="M11" s="139"/>
      <c r="N11" s="4"/>
      <c r="O11" s="170"/>
      <c r="P11" s="171"/>
      <c r="Q11" s="8"/>
      <c r="R11" s="160">
        <f t="shared" si="1"/>
        <v>0</v>
      </c>
      <c r="S11" s="160">
        <f t="shared" si="1"/>
        <v>0</v>
      </c>
      <c r="T11" s="160">
        <f t="shared" si="1"/>
        <v>0</v>
      </c>
      <c r="U11" s="160">
        <f t="shared" si="1"/>
        <v>0</v>
      </c>
      <c r="V11" s="160">
        <f t="shared" si="1"/>
        <v>0</v>
      </c>
      <c r="W11" s="160">
        <f t="shared" si="1"/>
        <v>0</v>
      </c>
      <c r="X11" s="160">
        <f t="shared" si="1"/>
        <v>0</v>
      </c>
      <c r="Y11" s="160">
        <f t="shared" si="1"/>
        <v>0</v>
      </c>
      <c r="Z11" s="160">
        <f t="shared" si="1"/>
        <v>0</v>
      </c>
      <c r="AA11" s="192"/>
      <c r="AB11" s="4"/>
      <c r="AC11" s="4"/>
      <c r="AD11" s="4"/>
    </row>
    <row r="12" spans="1:30" s="3" customFormat="1" ht="31.5" hidden="1" customHeight="1" thickTop="1" thickBot="1" x14ac:dyDescent="0.3">
      <c r="A12" s="173">
        <v>7</v>
      </c>
      <c r="B12" s="101"/>
      <c r="C12" s="90"/>
      <c r="D12" s="102"/>
      <c r="E12" s="140"/>
      <c r="F12" s="137"/>
      <c r="G12" s="138"/>
      <c r="H12" s="138"/>
      <c r="I12" s="138"/>
      <c r="J12" s="138"/>
      <c r="K12" s="138"/>
      <c r="L12" s="138"/>
      <c r="M12" s="139"/>
      <c r="N12" s="4"/>
      <c r="O12" s="170"/>
      <c r="P12" s="171"/>
      <c r="Q12" s="8"/>
      <c r="R12" s="160">
        <f t="shared" si="1"/>
        <v>0</v>
      </c>
      <c r="S12" s="160">
        <f t="shared" si="1"/>
        <v>0</v>
      </c>
      <c r="T12" s="160">
        <f t="shared" si="1"/>
        <v>0</v>
      </c>
      <c r="U12" s="160">
        <f t="shared" si="1"/>
        <v>0</v>
      </c>
      <c r="V12" s="160">
        <f t="shared" si="1"/>
        <v>0</v>
      </c>
      <c r="W12" s="160">
        <f t="shared" si="1"/>
        <v>0</v>
      </c>
      <c r="X12" s="160">
        <f t="shared" si="1"/>
        <v>0</v>
      </c>
      <c r="Y12" s="160">
        <f t="shared" si="1"/>
        <v>0</v>
      </c>
      <c r="Z12" s="160">
        <f t="shared" si="1"/>
        <v>0</v>
      </c>
      <c r="AA12" s="192"/>
      <c r="AB12" s="4"/>
      <c r="AC12" s="4"/>
      <c r="AD12" s="4"/>
    </row>
    <row r="13" spans="1:30" s="3" customFormat="1" ht="31.5" hidden="1" customHeight="1" thickTop="1" thickBot="1" x14ac:dyDescent="0.3">
      <c r="A13" s="173">
        <v>8</v>
      </c>
      <c r="B13" s="101"/>
      <c r="C13" s="90"/>
      <c r="D13" s="102"/>
      <c r="E13" s="140"/>
      <c r="F13" s="137"/>
      <c r="G13" s="138"/>
      <c r="H13" s="138"/>
      <c r="I13" s="138"/>
      <c r="J13" s="138"/>
      <c r="K13" s="138"/>
      <c r="L13" s="138"/>
      <c r="M13" s="139"/>
      <c r="N13" s="4"/>
      <c r="O13" s="170"/>
      <c r="P13" s="171"/>
      <c r="Q13" s="8"/>
      <c r="R13" s="160">
        <f t="shared" si="1"/>
        <v>0</v>
      </c>
      <c r="S13" s="160">
        <f t="shared" si="1"/>
        <v>0</v>
      </c>
      <c r="T13" s="160">
        <f t="shared" si="1"/>
        <v>0</v>
      </c>
      <c r="U13" s="160">
        <f t="shared" si="1"/>
        <v>0</v>
      </c>
      <c r="V13" s="160">
        <f t="shared" si="1"/>
        <v>0</v>
      </c>
      <c r="W13" s="160">
        <f t="shared" si="1"/>
        <v>0</v>
      </c>
      <c r="X13" s="160">
        <f t="shared" si="1"/>
        <v>0</v>
      </c>
      <c r="Y13" s="160">
        <f t="shared" si="1"/>
        <v>0</v>
      </c>
      <c r="Z13" s="160">
        <f t="shared" si="1"/>
        <v>0</v>
      </c>
      <c r="AA13" s="192"/>
      <c r="AB13" s="4"/>
      <c r="AC13" s="4"/>
      <c r="AD13" s="4"/>
    </row>
    <row r="14" spans="1:30" s="3" customFormat="1" ht="31.5" hidden="1" customHeight="1" thickTop="1" thickBot="1" x14ac:dyDescent="0.3">
      <c r="A14" s="174">
        <v>9</v>
      </c>
      <c r="B14" s="103"/>
      <c r="C14" s="91"/>
      <c r="D14" s="104"/>
      <c r="E14" s="140"/>
      <c r="F14" s="137"/>
      <c r="G14" s="138"/>
      <c r="H14" s="138"/>
      <c r="I14" s="138"/>
      <c r="J14" s="138"/>
      <c r="K14" s="138"/>
      <c r="L14" s="138"/>
      <c r="M14" s="139"/>
      <c r="N14" s="4"/>
      <c r="O14" s="170"/>
      <c r="P14" s="171"/>
      <c r="Q14" s="8"/>
      <c r="R14" s="160">
        <f t="shared" si="1"/>
        <v>0</v>
      </c>
      <c r="S14" s="160">
        <f t="shared" si="1"/>
        <v>0</v>
      </c>
      <c r="T14" s="160">
        <f t="shared" si="1"/>
        <v>0</v>
      </c>
      <c r="U14" s="160">
        <f t="shared" si="1"/>
        <v>0</v>
      </c>
      <c r="V14" s="160">
        <f t="shared" si="1"/>
        <v>0</v>
      </c>
      <c r="W14" s="160">
        <f t="shared" si="1"/>
        <v>0</v>
      </c>
      <c r="X14" s="160">
        <f t="shared" si="1"/>
        <v>0</v>
      </c>
      <c r="Y14" s="160">
        <f t="shared" si="1"/>
        <v>0</v>
      </c>
      <c r="Z14" s="160">
        <f t="shared" si="1"/>
        <v>0</v>
      </c>
      <c r="AA14" s="192"/>
      <c r="AB14" s="4"/>
      <c r="AC14" s="4"/>
      <c r="AD14" s="4"/>
    </row>
    <row r="15" spans="1:30" s="20" customFormat="1" ht="31.5" hidden="1" customHeight="1" thickTop="1" thickBot="1" x14ac:dyDescent="0.3">
      <c r="A15" s="173">
        <v>10</v>
      </c>
      <c r="B15" s="101"/>
      <c r="C15" s="90"/>
      <c r="D15" s="102"/>
      <c r="E15" s="140"/>
      <c r="F15" s="137"/>
      <c r="G15" s="138"/>
      <c r="H15" s="138"/>
      <c r="I15" s="138"/>
      <c r="J15" s="138"/>
      <c r="K15" s="138"/>
      <c r="L15" s="138"/>
      <c r="M15" s="139"/>
      <c r="N15" s="18"/>
      <c r="O15" s="170"/>
      <c r="P15" s="171"/>
      <c r="Q15" s="37"/>
      <c r="R15" s="160">
        <f t="shared" si="1"/>
        <v>0</v>
      </c>
      <c r="S15" s="160">
        <f t="shared" si="1"/>
        <v>0</v>
      </c>
      <c r="T15" s="160">
        <f t="shared" si="1"/>
        <v>0</v>
      </c>
      <c r="U15" s="160">
        <f t="shared" si="1"/>
        <v>0</v>
      </c>
      <c r="V15" s="160">
        <f t="shared" si="1"/>
        <v>0</v>
      </c>
      <c r="W15" s="160">
        <f t="shared" si="1"/>
        <v>0</v>
      </c>
      <c r="X15" s="160">
        <f t="shared" si="1"/>
        <v>0</v>
      </c>
      <c r="Y15" s="160">
        <f t="shared" si="1"/>
        <v>0</v>
      </c>
      <c r="Z15" s="160">
        <f t="shared" si="1"/>
        <v>0</v>
      </c>
      <c r="AA15" s="192"/>
      <c r="AB15" s="18"/>
      <c r="AC15" s="18"/>
      <c r="AD15" s="18"/>
    </row>
    <row r="16" spans="1:30" s="10" customFormat="1" ht="14.4" hidden="1" thickTop="1" thickBot="1" x14ac:dyDescent="0.3">
      <c r="A16" s="175" t="s">
        <v>121</v>
      </c>
      <c r="B16" s="105"/>
      <c r="C16" s="92"/>
      <c r="D16" s="106"/>
      <c r="E16" s="140"/>
      <c r="F16" s="137"/>
      <c r="G16" s="138"/>
      <c r="H16" s="138"/>
      <c r="I16" s="138"/>
      <c r="J16" s="138"/>
      <c r="K16" s="138"/>
      <c r="L16" s="138"/>
      <c r="M16" s="139"/>
      <c r="N16" s="19"/>
      <c r="O16" s="170"/>
      <c r="P16" s="171"/>
      <c r="Q16" s="36"/>
      <c r="R16" s="160">
        <f t="shared" si="1"/>
        <v>0</v>
      </c>
      <c r="S16" s="160">
        <f t="shared" si="1"/>
        <v>0</v>
      </c>
      <c r="T16" s="160">
        <f t="shared" si="1"/>
        <v>0</v>
      </c>
      <c r="U16" s="160">
        <f t="shared" si="1"/>
        <v>0</v>
      </c>
      <c r="V16" s="160">
        <f t="shared" si="1"/>
        <v>0</v>
      </c>
      <c r="W16" s="160">
        <f t="shared" si="1"/>
        <v>0</v>
      </c>
      <c r="X16" s="160">
        <f t="shared" si="1"/>
        <v>0</v>
      </c>
      <c r="Y16" s="160">
        <f t="shared" si="1"/>
        <v>0</v>
      </c>
      <c r="Z16" s="160">
        <f t="shared" si="1"/>
        <v>0</v>
      </c>
      <c r="AA16" s="193"/>
      <c r="AB16" s="19"/>
      <c r="AC16" s="19"/>
      <c r="AD16" s="19"/>
    </row>
    <row r="17" spans="1:30" ht="14.4" hidden="1" thickTop="1" thickBot="1" x14ac:dyDescent="0.3">
      <c r="A17" s="176" t="s">
        <v>122</v>
      </c>
      <c r="B17" s="107"/>
      <c r="C17" s="93"/>
      <c r="D17" s="108"/>
      <c r="E17" s="141"/>
      <c r="F17" s="137"/>
      <c r="G17" s="138"/>
      <c r="H17" s="138"/>
      <c r="I17" s="138"/>
      <c r="J17" s="138"/>
      <c r="K17" s="138"/>
      <c r="L17" s="138"/>
      <c r="M17" s="139"/>
      <c r="N17" s="2"/>
      <c r="O17" s="170"/>
      <c r="P17" s="171"/>
      <c r="Q17" s="6"/>
      <c r="R17" s="160">
        <f t="shared" si="1"/>
        <v>0</v>
      </c>
      <c r="S17" s="160">
        <f t="shared" si="1"/>
        <v>0</v>
      </c>
      <c r="T17" s="160">
        <f t="shared" si="1"/>
        <v>0</v>
      </c>
      <c r="U17" s="160">
        <f t="shared" si="1"/>
        <v>0</v>
      </c>
      <c r="V17" s="160">
        <f t="shared" si="1"/>
        <v>0</v>
      </c>
      <c r="W17" s="160">
        <f t="shared" si="1"/>
        <v>0</v>
      </c>
      <c r="X17" s="160">
        <f t="shared" si="1"/>
        <v>0</v>
      </c>
      <c r="Y17" s="160">
        <f t="shared" si="1"/>
        <v>0</v>
      </c>
      <c r="Z17" s="160">
        <f t="shared" si="1"/>
        <v>0</v>
      </c>
      <c r="AA17" s="193"/>
      <c r="AB17" s="2"/>
      <c r="AC17" s="2"/>
      <c r="AD17" s="2"/>
    </row>
    <row r="18" spans="1:30" ht="14.4" hidden="1" thickTop="1" thickBot="1" x14ac:dyDescent="0.3">
      <c r="A18" s="177" t="s">
        <v>123</v>
      </c>
      <c r="B18" s="109"/>
      <c r="C18" s="110"/>
      <c r="D18" s="111"/>
      <c r="E18" s="142"/>
      <c r="F18" s="147"/>
      <c r="G18" s="146"/>
      <c r="H18" s="146"/>
      <c r="I18" s="146"/>
      <c r="J18" s="146"/>
      <c r="K18" s="146"/>
      <c r="L18" s="146"/>
      <c r="M18" s="148"/>
      <c r="N18" s="2"/>
      <c r="O18" s="170"/>
      <c r="P18" s="171"/>
      <c r="Q18" s="6"/>
      <c r="R18" s="160">
        <f t="shared" si="1"/>
        <v>0</v>
      </c>
      <c r="S18" s="160">
        <f t="shared" si="1"/>
        <v>0</v>
      </c>
      <c r="T18" s="160">
        <f t="shared" si="1"/>
        <v>0</v>
      </c>
      <c r="U18" s="160">
        <f t="shared" si="1"/>
        <v>0</v>
      </c>
      <c r="V18" s="160">
        <f t="shared" si="1"/>
        <v>0</v>
      </c>
      <c r="W18" s="160">
        <f t="shared" si="1"/>
        <v>0</v>
      </c>
      <c r="X18" s="160">
        <f t="shared" si="1"/>
        <v>0</v>
      </c>
      <c r="Y18" s="160">
        <f t="shared" si="1"/>
        <v>0</v>
      </c>
      <c r="Z18" s="160">
        <f t="shared" si="1"/>
        <v>0</v>
      </c>
      <c r="AA18" s="193"/>
      <c r="AB18" s="2"/>
      <c r="AC18" s="2"/>
      <c r="AD18" s="2"/>
    </row>
    <row r="19" spans="1:30" ht="13.8" thickTop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56"/>
      <c r="N19" s="2"/>
      <c r="O19" s="2"/>
      <c r="P19" s="2"/>
      <c r="Q19" s="6"/>
      <c r="R19" s="160"/>
      <c r="S19" s="160"/>
      <c r="T19" s="160"/>
      <c r="U19" s="160"/>
      <c r="V19" s="160"/>
      <c r="W19" s="160"/>
      <c r="X19" s="160"/>
      <c r="Y19" s="160"/>
      <c r="Z19" s="33"/>
      <c r="AA19" s="193"/>
      <c r="AB19" s="2"/>
      <c r="AC19" s="2"/>
      <c r="AD19" s="2"/>
    </row>
    <row r="20" spans="1:30" ht="20.25" customHeight="1" x14ac:dyDescent="0.25">
      <c r="A20" s="19" t="str">
        <f ca="1">Dust!A20</f>
        <v xml:space="preserve">  Please enter all results referring to standard conditions, dry and with two decimal places.</v>
      </c>
      <c r="B20" s="10"/>
      <c r="C20" s="10"/>
      <c r="D20" s="10"/>
      <c r="E20" s="10"/>
      <c r="F20" s="234" t="str">
        <f ca="1">Flow_conditions!F9</f>
        <v>remarks</v>
      </c>
      <c r="G20" s="235"/>
      <c r="H20" s="235"/>
      <c r="I20" s="235"/>
      <c r="J20" s="235"/>
      <c r="K20" s="235"/>
      <c r="L20" s="235"/>
      <c r="M20" s="236"/>
      <c r="N20" s="2"/>
      <c r="O20" s="2"/>
      <c r="P20" s="2"/>
      <c r="Q20" s="6"/>
      <c r="R20" s="160"/>
      <c r="S20" s="160"/>
      <c r="T20" s="160"/>
      <c r="U20" s="160"/>
      <c r="V20" s="160"/>
      <c r="W20" s="160"/>
      <c r="X20" s="160"/>
      <c r="Y20" s="160"/>
      <c r="Z20" s="33"/>
      <c r="AA20" s="193"/>
      <c r="AB20" s="2"/>
      <c r="AC20" s="2"/>
      <c r="AD20" s="2"/>
    </row>
    <row r="21" spans="1:30" x14ac:dyDescent="0.25">
      <c r="A21" s="125"/>
      <c r="B21" s="10"/>
      <c r="C21" s="10"/>
      <c r="D21" s="10"/>
      <c r="E21" s="10"/>
      <c r="F21" s="237"/>
      <c r="G21" s="238"/>
      <c r="H21" s="238"/>
      <c r="I21" s="238"/>
      <c r="J21" s="238"/>
      <c r="K21" s="238"/>
      <c r="L21" s="238"/>
      <c r="M21" s="239"/>
      <c r="N21" s="2"/>
      <c r="O21" s="2"/>
      <c r="P21" s="2"/>
      <c r="Q21" s="2"/>
      <c r="R21" s="33"/>
      <c r="S21" s="33"/>
      <c r="T21" s="33"/>
      <c r="U21" s="33"/>
      <c r="V21" s="33"/>
      <c r="W21" s="33"/>
      <c r="X21" s="33"/>
      <c r="Y21" s="33"/>
      <c r="Z21" s="33"/>
      <c r="AA21" s="193"/>
      <c r="AB21" s="2"/>
      <c r="AC21" s="2"/>
      <c r="AD21" s="2"/>
    </row>
    <row r="22" spans="1:30" x14ac:dyDescent="0.25">
      <c r="A22" s="212" t="str">
        <f ca="1">Flow_conditions!A11</f>
        <v xml:space="preserve">  Red coloured fields indicate entry errors!</v>
      </c>
      <c r="B22" s="10"/>
      <c r="C22" s="10"/>
      <c r="D22" s="10"/>
      <c r="E22" s="10"/>
      <c r="F22" s="237"/>
      <c r="G22" s="238"/>
      <c r="H22" s="238"/>
      <c r="I22" s="238"/>
      <c r="J22" s="238"/>
      <c r="K22" s="238"/>
      <c r="L22" s="238"/>
      <c r="M22" s="239"/>
      <c r="Q22" s="2"/>
      <c r="R22" s="33"/>
      <c r="S22" s="33"/>
      <c r="T22" s="33"/>
      <c r="U22" s="33"/>
      <c r="V22" s="33"/>
      <c r="W22" s="33"/>
      <c r="X22" s="33"/>
      <c r="Y22" s="33"/>
      <c r="Z22" s="33"/>
      <c r="AA22" s="193"/>
      <c r="AB22" s="2"/>
      <c r="AC22" s="2"/>
      <c r="AD22" s="2"/>
    </row>
    <row r="23" spans="1:30" ht="24" customHeight="1" x14ac:dyDescent="0.25">
      <c r="A23" s="126"/>
      <c r="B23" s="10"/>
      <c r="C23" s="10"/>
      <c r="D23" s="10"/>
      <c r="E23" s="10"/>
      <c r="F23" s="240"/>
      <c r="G23" s="241"/>
      <c r="H23" s="241"/>
      <c r="I23" s="241"/>
      <c r="J23" s="241"/>
      <c r="K23" s="241"/>
      <c r="L23" s="241"/>
      <c r="M23" s="242"/>
      <c r="Q23" s="2"/>
      <c r="R23" s="33"/>
      <c r="S23" s="33"/>
      <c r="T23" s="33"/>
      <c r="U23" s="33"/>
      <c r="V23" s="33"/>
      <c r="W23" s="33"/>
      <c r="X23" s="33"/>
      <c r="Y23" s="33"/>
      <c r="Z23" s="33"/>
      <c r="AA23" s="193"/>
      <c r="AB23" s="2"/>
      <c r="AC23" s="2"/>
      <c r="AD23" s="2"/>
    </row>
    <row r="24" spans="1:3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sheetProtection password="C72E" sheet="1" selectLockedCells="1"/>
  <mergeCells count="9">
    <mergeCell ref="F20:M20"/>
    <mergeCell ref="F21:M23"/>
    <mergeCell ref="A1:H1"/>
    <mergeCell ref="I1:K1"/>
    <mergeCell ref="B2:M2"/>
    <mergeCell ref="A3:A4"/>
    <mergeCell ref="B3:B4"/>
    <mergeCell ref="C3:C4"/>
    <mergeCell ref="D3:D4"/>
  </mergeCells>
  <conditionalFormatting sqref="C16">
    <cfRule type="expression" dxfId="280" priority="278">
      <formula>((B14+D14)*(B16+C16))*C16&gt;((B16+C16)^2)*C16</formula>
    </cfRule>
  </conditionalFormatting>
  <conditionalFormatting sqref="F16:F18">
    <cfRule type="expression" dxfId="279" priority="277">
      <formula>S16&gt;0</formula>
    </cfRule>
  </conditionalFormatting>
  <conditionalFormatting sqref="E16">
    <cfRule type="expression" dxfId="278" priority="276">
      <formula>R16&gt;0</formula>
    </cfRule>
  </conditionalFormatting>
  <conditionalFormatting sqref="E17">
    <cfRule type="expression" dxfId="277" priority="275">
      <formula>R17&gt;0</formula>
    </cfRule>
  </conditionalFormatting>
  <conditionalFormatting sqref="E18">
    <cfRule type="expression" dxfId="276" priority="274">
      <formula>R18&gt;0</formula>
    </cfRule>
  </conditionalFormatting>
  <conditionalFormatting sqref="F16:M18">
    <cfRule type="expression" dxfId="275" priority="273">
      <formula>S16&gt;0</formula>
    </cfRule>
  </conditionalFormatting>
  <conditionalFormatting sqref="D16">
    <cfRule type="expression" dxfId="274" priority="272">
      <formula>C16*D16&gt;D16*D16</formula>
    </cfRule>
  </conditionalFormatting>
  <conditionalFormatting sqref="B16">
    <cfRule type="expression" dxfId="273" priority="271">
      <formula>(B15-B16)*B16&gt;0</formula>
    </cfRule>
  </conditionalFormatting>
  <conditionalFormatting sqref="E16">
    <cfRule type="expression" dxfId="272" priority="270">
      <formula>R16&gt;0</formula>
    </cfRule>
  </conditionalFormatting>
  <conditionalFormatting sqref="D16">
    <cfRule type="expression" dxfId="271" priority="269">
      <formula>C16*D16&gt;D16*D16</formula>
    </cfRule>
  </conditionalFormatting>
  <conditionalFormatting sqref="B16">
    <cfRule type="expression" dxfId="270" priority="268">
      <formula>(B15-B16)*B16&gt;0</formula>
    </cfRule>
  </conditionalFormatting>
  <conditionalFormatting sqref="E16">
    <cfRule type="expression" dxfId="269" priority="267">
      <formula>R16&gt;0</formula>
    </cfRule>
  </conditionalFormatting>
  <conditionalFormatting sqref="D16">
    <cfRule type="expression" dxfId="268" priority="266">
      <formula>C16*D16&gt;D16*D16</formula>
    </cfRule>
  </conditionalFormatting>
  <conditionalFormatting sqref="B16">
    <cfRule type="expression" dxfId="267" priority="265">
      <formula>(B15-B16)*B16&gt;0</formula>
    </cfRule>
  </conditionalFormatting>
  <conditionalFormatting sqref="E16">
    <cfRule type="expression" dxfId="266" priority="264">
      <formula>R16&gt;0</formula>
    </cfRule>
  </conditionalFormatting>
  <conditionalFormatting sqref="D16">
    <cfRule type="expression" dxfId="265" priority="263">
      <formula>C16*D16&gt;D16*D16</formula>
    </cfRule>
  </conditionalFormatting>
  <conditionalFormatting sqref="B16">
    <cfRule type="expression" dxfId="264" priority="262">
      <formula>(B14-B16)*B16&gt;0</formula>
    </cfRule>
  </conditionalFormatting>
  <conditionalFormatting sqref="E16">
    <cfRule type="expression" dxfId="263" priority="261">
      <formula>R16&gt;0</formula>
    </cfRule>
  </conditionalFormatting>
  <conditionalFormatting sqref="D16">
    <cfRule type="expression" dxfId="262" priority="260">
      <formula>C16*D16&gt;D16*D16</formula>
    </cfRule>
  </conditionalFormatting>
  <conditionalFormatting sqref="B16">
    <cfRule type="expression" dxfId="261" priority="259">
      <formula>(B15-B16)*B16&gt;0</formula>
    </cfRule>
  </conditionalFormatting>
  <conditionalFormatting sqref="E16">
    <cfRule type="expression" dxfId="260" priority="258">
      <formula>R16&gt;0</formula>
    </cfRule>
  </conditionalFormatting>
  <conditionalFormatting sqref="D16">
    <cfRule type="expression" dxfId="259" priority="257">
      <formula>C16*D16&gt;D16*D16</formula>
    </cfRule>
  </conditionalFormatting>
  <conditionalFormatting sqref="B16">
    <cfRule type="expression" dxfId="258" priority="256">
      <formula>(B15-B16)*B16&gt;0</formula>
    </cfRule>
  </conditionalFormatting>
  <conditionalFormatting sqref="E16">
    <cfRule type="expression" dxfId="257" priority="255">
      <formula>R16&gt;0</formula>
    </cfRule>
  </conditionalFormatting>
  <conditionalFormatting sqref="D16">
    <cfRule type="expression" dxfId="256" priority="254">
      <formula>C16*D16&gt;D16*D16</formula>
    </cfRule>
  </conditionalFormatting>
  <conditionalFormatting sqref="B16">
    <cfRule type="expression" dxfId="255" priority="253">
      <formula>(B15-B16)*B16&gt;0</formula>
    </cfRule>
  </conditionalFormatting>
  <conditionalFormatting sqref="E16">
    <cfRule type="expression" dxfId="254" priority="252">
      <formula>R16&gt;0</formula>
    </cfRule>
  </conditionalFormatting>
  <conditionalFormatting sqref="D16">
    <cfRule type="expression" dxfId="253" priority="251">
      <formula>C16*D16&gt;D16*D16</formula>
    </cfRule>
  </conditionalFormatting>
  <conditionalFormatting sqref="B16">
    <cfRule type="expression" dxfId="252" priority="250">
      <formula>(B15-B16)*B16&gt;0</formula>
    </cfRule>
  </conditionalFormatting>
  <conditionalFormatting sqref="E16">
    <cfRule type="expression" dxfId="251" priority="249">
      <formula>R16&gt;0</formula>
    </cfRule>
  </conditionalFormatting>
  <conditionalFormatting sqref="D16">
    <cfRule type="expression" dxfId="250" priority="248">
      <formula>C16*D16&gt;D16*D16</formula>
    </cfRule>
  </conditionalFormatting>
  <conditionalFormatting sqref="B16">
    <cfRule type="expression" dxfId="249" priority="247">
      <formula>(B15-B16)*B16&gt;0</formula>
    </cfRule>
  </conditionalFormatting>
  <conditionalFormatting sqref="E16">
    <cfRule type="expression" dxfId="248" priority="246">
      <formula>R16&gt;0</formula>
    </cfRule>
  </conditionalFormatting>
  <conditionalFormatting sqref="E16">
    <cfRule type="expression" dxfId="247" priority="245">
      <formula>R16&gt;0</formula>
    </cfRule>
  </conditionalFormatting>
  <conditionalFormatting sqref="D16">
    <cfRule type="expression" dxfId="246" priority="244">
      <formula>C16*D16&gt;D16*D16</formula>
    </cfRule>
  </conditionalFormatting>
  <conditionalFormatting sqref="E17">
    <cfRule type="expression" dxfId="245" priority="243">
      <formula>R17&gt;0</formula>
    </cfRule>
  </conditionalFormatting>
  <conditionalFormatting sqref="D17">
    <cfRule type="expression" dxfId="244" priority="242">
      <formula>C17*D17&gt;D17*D17</formula>
    </cfRule>
  </conditionalFormatting>
  <conditionalFormatting sqref="B17:B18">
    <cfRule type="expression" dxfId="243" priority="241">
      <formula>(#REF!-B17)*B17&gt;0</formula>
    </cfRule>
  </conditionalFormatting>
  <conditionalFormatting sqref="E17">
    <cfRule type="expression" dxfId="242" priority="240">
      <formula>R17&gt;0</formula>
    </cfRule>
  </conditionalFormatting>
  <conditionalFormatting sqref="D17">
    <cfRule type="expression" dxfId="241" priority="239">
      <formula>C17*D17&gt;D17*D17</formula>
    </cfRule>
  </conditionalFormatting>
  <conditionalFormatting sqref="E17">
    <cfRule type="expression" dxfId="240" priority="238">
      <formula>R17&gt;0</formula>
    </cfRule>
  </conditionalFormatting>
  <conditionalFormatting sqref="D17">
    <cfRule type="expression" dxfId="239" priority="237">
      <formula>C17*D17&gt;D17*D17</formula>
    </cfRule>
  </conditionalFormatting>
  <conditionalFormatting sqref="E17">
    <cfRule type="expression" dxfId="238" priority="236">
      <formula>R17&gt;0</formula>
    </cfRule>
  </conditionalFormatting>
  <conditionalFormatting sqref="D17">
    <cfRule type="expression" dxfId="237" priority="235">
      <formula>C17*D17&gt;D17*D17</formula>
    </cfRule>
  </conditionalFormatting>
  <conditionalFormatting sqref="B17">
    <cfRule type="expression" dxfId="236" priority="234">
      <formula>(B16-B17)*B17&gt;0</formula>
    </cfRule>
  </conditionalFormatting>
  <conditionalFormatting sqref="E17">
    <cfRule type="expression" dxfId="235" priority="233">
      <formula>R17&gt;0</formula>
    </cfRule>
  </conditionalFormatting>
  <conditionalFormatting sqref="D17">
    <cfRule type="expression" dxfId="234" priority="232">
      <formula>C17*D17&gt;D17*D17</formula>
    </cfRule>
  </conditionalFormatting>
  <conditionalFormatting sqref="E17">
    <cfRule type="expression" dxfId="233" priority="231">
      <formula>R17&gt;0</formula>
    </cfRule>
  </conditionalFormatting>
  <conditionalFormatting sqref="D17">
    <cfRule type="expression" dxfId="232" priority="230">
      <formula>C17*D17&gt;D17*D17</formula>
    </cfRule>
  </conditionalFormatting>
  <conditionalFormatting sqref="E17">
    <cfRule type="expression" dxfId="231" priority="229">
      <formula>R17&gt;0</formula>
    </cfRule>
  </conditionalFormatting>
  <conditionalFormatting sqref="D17">
    <cfRule type="expression" dxfId="230" priority="228">
      <formula>C17*D17&gt;D17*D17</formula>
    </cfRule>
  </conditionalFormatting>
  <conditionalFormatting sqref="E17">
    <cfRule type="expression" dxfId="229" priority="227">
      <formula>R17&gt;0</formula>
    </cfRule>
  </conditionalFormatting>
  <conditionalFormatting sqref="D17">
    <cfRule type="expression" dxfId="228" priority="226">
      <formula>C17*D17&gt;D17*D17</formula>
    </cfRule>
  </conditionalFormatting>
  <conditionalFormatting sqref="E17">
    <cfRule type="expression" dxfId="227" priority="225">
      <formula>R17&gt;0</formula>
    </cfRule>
  </conditionalFormatting>
  <conditionalFormatting sqref="D17">
    <cfRule type="expression" dxfId="226" priority="224">
      <formula>C17*D17&gt;D17*D17</formula>
    </cfRule>
  </conditionalFormatting>
  <conditionalFormatting sqref="E17">
    <cfRule type="expression" dxfId="225" priority="223">
      <formula>R17&gt;0</formula>
    </cfRule>
  </conditionalFormatting>
  <conditionalFormatting sqref="E17">
    <cfRule type="expression" dxfId="224" priority="222">
      <formula>R17&gt;0</formula>
    </cfRule>
  </conditionalFormatting>
  <conditionalFormatting sqref="D17">
    <cfRule type="expression" dxfId="223" priority="221">
      <formula>C17*D17&gt;D17*D17</formula>
    </cfRule>
  </conditionalFormatting>
  <conditionalFormatting sqref="E18">
    <cfRule type="expression" dxfId="222" priority="220">
      <formula>R18&gt;0</formula>
    </cfRule>
  </conditionalFormatting>
  <conditionalFormatting sqref="E18">
    <cfRule type="expression" dxfId="221" priority="219">
      <formula>R18&gt;0</formula>
    </cfRule>
  </conditionalFormatting>
  <conditionalFormatting sqref="D18">
    <cfRule type="expression" dxfId="220" priority="218">
      <formula>C18*D18&gt;D18*D18</formula>
    </cfRule>
  </conditionalFormatting>
  <conditionalFormatting sqref="B18">
    <cfRule type="expression" dxfId="219" priority="217">
      <formula>(B17-B18)*B18&gt;0</formula>
    </cfRule>
  </conditionalFormatting>
  <conditionalFormatting sqref="E18">
    <cfRule type="expression" dxfId="218" priority="216">
      <formula>R18&gt;0</formula>
    </cfRule>
  </conditionalFormatting>
  <conditionalFormatting sqref="D18">
    <cfRule type="expression" dxfId="217" priority="215">
      <formula>C18*D18&gt;D18*D18</formula>
    </cfRule>
  </conditionalFormatting>
  <conditionalFormatting sqref="B18">
    <cfRule type="expression" dxfId="216" priority="214">
      <formula>(B17-B18)*B18&gt;0</formula>
    </cfRule>
  </conditionalFormatting>
  <conditionalFormatting sqref="E18">
    <cfRule type="expression" dxfId="215" priority="213">
      <formula>R18&gt;0</formula>
    </cfRule>
  </conditionalFormatting>
  <conditionalFormatting sqref="D18">
    <cfRule type="expression" dxfId="214" priority="212">
      <formula>C18*D18&gt;D18*D18</formula>
    </cfRule>
  </conditionalFormatting>
  <conditionalFormatting sqref="B18">
    <cfRule type="expression" dxfId="213" priority="211">
      <formula>(B17-B18)*B18&gt;0</formula>
    </cfRule>
  </conditionalFormatting>
  <conditionalFormatting sqref="E18">
    <cfRule type="expression" dxfId="212" priority="210">
      <formula>R18&gt;0</formula>
    </cfRule>
  </conditionalFormatting>
  <conditionalFormatting sqref="D18">
    <cfRule type="expression" dxfId="211" priority="209">
      <formula>C18*D18&gt;D18*D18</formula>
    </cfRule>
  </conditionalFormatting>
  <conditionalFormatting sqref="E18">
    <cfRule type="expression" dxfId="210" priority="208">
      <formula>R18&gt;0</formula>
    </cfRule>
  </conditionalFormatting>
  <conditionalFormatting sqref="D18">
    <cfRule type="expression" dxfId="209" priority="207">
      <formula>C18*D18&gt;D18*D18</formula>
    </cfRule>
  </conditionalFormatting>
  <conditionalFormatting sqref="B18">
    <cfRule type="expression" dxfId="208" priority="206">
      <formula>(B17-B18)*B18&gt;0</formula>
    </cfRule>
  </conditionalFormatting>
  <conditionalFormatting sqref="E18">
    <cfRule type="expression" dxfId="207" priority="205">
      <formula>R18&gt;0</formula>
    </cfRule>
  </conditionalFormatting>
  <conditionalFormatting sqref="D18">
    <cfRule type="expression" dxfId="206" priority="204">
      <formula>C18*D18&gt;D18*D18</formula>
    </cfRule>
  </conditionalFormatting>
  <conditionalFormatting sqref="B18">
    <cfRule type="expression" dxfId="205" priority="203">
      <formula>(B17-B18)*B18&gt;0</formula>
    </cfRule>
  </conditionalFormatting>
  <conditionalFormatting sqref="E18">
    <cfRule type="expression" dxfId="204" priority="202">
      <formula>R18&gt;0</formula>
    </cfRule>
  </conditionalFormatting>
  <conditionalFormatting sqref="D18">
    <cfRule type="expression" dxfId="203" priority="201">
      <formula>C18*D18&gt;D18*D18</formula>
    </cfRule>
  </conditionalFormatting>
  <conditionalFormatting sqref="B18">
    <cfRule type="expression" dxfId="202" priority="200">
      <formula>(B17-B18)*B18&gt;0</formula>
    </cfRule>
  </conditionalFormatting>
  <conditionalFormatting sqref="E18">
    <cfRule type="expression" dxfId="201" priority="199">
      <formula>R18&gt;0</formula>
    </cfRule>
  </conditionalFormatting>
  <conditionalFormatting sqref="D18">
    <cfRule type="expression" dxfId="200" priority="198">
      <formula>C18*D18&gt;D18*D18</formula>
    </cfRule>
  </conditionalFormatting>
  <conditionalFormatting sqref="B18">
    <cfRule type="expression" dxfId="199" priority="197">
      <formula>(B17-B18)*B18&gt;0</formula>
    </cfRule>
  </conditionalFormatting>
  <conditionalFormatting sqref="E18">
    <cfRule type="expression" dxfId="198" priority="196">
      <formula>R18&gt;0</formula>
    </cfRule>
  </conditionalFormatting>
  <conditionalFormatting sqref="D18">
    <cfRule type="expression" dxfId="197" priority="195">
      <formula>C18*D18&gt;D18*D18</formula>
    </cfRule>
  </conditionalFormatting>
  <conditionalFormatting sqref="B18">
    <cfRule type="expression" dxfId="196" priority="194">
      <formula>(B17-B18)*B18&gt;0</formula>
    </cfRule>
  </conditionalFormatting>
  <conditionalFormatting sqref="E18">
    <cfRule type="expression" dxfId="195" priority="193">
      <formula>R18&gt;0</formula>
    </cfRule>
  </conditionalFormatting>
  <conditionalFormatting sqref="E18">
    <cfRule type="expression" dxfId="194" priority="192">
      <formula>R18&gt;0</formula>
    </cfRule>
  </conditionalFormatting>
  <conditionalFormatting sqref="D18">
    <cfRule type="expression" dxfId="193" priority="191">
      <formula>C18*D18&gt;D18*D18</formula>
    </cfRule>
  </conditionalFormatting>
  <conditionalFormatting sqref="C16:C18">
    <cfRule type="expression" dxfId="192" priority="279">
      <formula>((B15+D15)*(B16+C16))*C16&gt;((B16+C16)^2)*C16</formula>
    </cfRule>
  </conditionalFormatting>
  <conditionalFormatting sqref="C18">
    <cfRule type="expression" dxfId="191" priority="280">
      <formula>((#REF!+#REF!)*(B18+C18))*C18&gt;((B18+C18)^2)*C18</formula>
    </cfRule>
  </conditionalFormatting>
  <conditionalFormatting sqref="C17">
    <cfRule type="expression" dxfId="190" priority="281">
      <formula>((#REF!+#REF!)*(B17+C17))*C17&gt;((B17+C17)^2)*C17</formula>
    </cfRule>
  </conditionalFormatting>
  <conditionalFormatting sqref="A16">
    <cfRule type="expression" dxfId="189" priority="190">
      <formula>(A15-A16)*A16&gt;0</formula>
    </cfRule>
  </conditionalFormatting>
  <conditionalFormatting sqref="A16">
    <cfRule type="expression" dxfId="188" priority="189">
      <formula>(A15-A16)*A16&gt;0</formula>
    </cfRule>
  </conditionalFormatting>
  <conditionalFormatting sqref="A16">
    <cfRule type="expression" dxfId="187" priority="188">
      <formula>(A15-A16)*A16&gt;0</formula>
    </cfRule>
  </conditionalFormatting>
  <conditionalFormatting sqref="A16">
    <cfRule type="expression" dxfId="186" priority="187">
      <formula>(A14-A16)*A16&gt;0</formula>
    </cfRule>
  </conditionalFormatting>
  <conditionalFormatting sqref="A16">
    <cfRule type="expression" dxfId="185" priority="186">
      <formula>(A15-A16)*A16&gt;0</formula>
    </cfRule>
  </conditionalFormatting>
  <conditionalFormatting sqref="A16">
    <cfRule type="expression" dxfId="184" priority="185">
      <formula>(A15-A16)*A16&gt;0</formula>
    </cfRule>
  </conditionalFormatting>
  <conditionalFormatting sqref="A16">
    <cfRule type="expression" dxfId="183" priority="184">
      <formula>(A15-A16)*A16&gt;0</formula>
    </cfRule>
  </conditionalFormatting>
  <conditionalFormatting sqref="A16">
    <cfRule type="expression" dxfId="182" priority="183">
      <formula>(A15-A16)*A16&gt;0</formula>
    </cfRule>
  </conditionalFormatting>
  <conditionalFormatting sqref="A16">
    <cfRule type="expression" dxfId="181" priority="182">
      <formula>(A15-A16)*A16&gt;0</formula>
    </cfRule>
  </conditionalFormatting>
  <conditionalFormatting sqref="A17:A18">
    <cfRule type="expression" dxfId="180" priority="181">
      <formula>(#REF!-A17)*A17&gt;0</formula>
    </cfRule>
  </conditionalFormatting>
  <conditionalFormatting sqref="A17">
    <cfRule type="expression" dxfId="179" priority="180">
      <formula>(A16-A17)*A17&gt;0</formula>
    </cfRule>
  </conditionalFormatting>
  <conditionalFormatting sqref="A18">
    <cfRule type="expression" dxfId="178" priority="179">
      <formula>(A17-A18)*A18&gt;0</formula>
    </cfRule>
  </conditionalFormatting>
  <conditionalFormatting sqref="A18">
    <cfRule type="expression" dxfId="177" priority="178">
      <formula>(A17-A18)*A18&gt;0</formula>
    </cfRule>
  </conditionalFormatting>
  <conditionalFormatting sqref="A18">
    <cfRule type="expression" dxfId="176" priority="177">
      <formula>(A17-A18)*A18&gt;0</formula>
    </cfRule>
  </conditionalFormatting>
  <conditionalFormatting sqref="A18">
    <cfRule type="expression" dxfId="175" priority="176">
      <formula>(A17-A18)*A18&gt;0</formula>
    </cfRule>
  </conditionalFormatting>
  <conditionalFormatting sqref="A18">
    <cfRule type="expression" dxfId="174" priority="175">
      <formula>(A17-A18)*A18&gt;0</formula>
    </cfRule>
  </conditionalFormatting>
  <conditionalFormatting sqref="A18">
    <cfRule type="expression" dxfId="173" priority="174">
      <formula>(A17-A18)*A18&gt;0</formula>
    </cfRule>
  </conditionalFormatting>
  <conditionalFormatting sqref="A18">
    <cfRule type="expression" dxfId="172" priority="173">
      <formula>(A17-A18)*A18&gt;0</formula>
    </cfRule>
  </conditionalFormatting>
  <conditionalFormatting sqref="A18">
    <cfRule type="expression" dxfId="171" priority="172">
      <formula>(A17-A18)*A18&gt;0</formula>
    </cfRule>
  </conditionalFormatting>
  <conditionalFormatting sqref="G16:M18">
    <cfRule type="expression" dxfId="170" priority="171">
      <formula>T16&gt;0</formula>
    </cfRule>
  </conditionalFormatting>
  <conditionalFormatting sqref="G16:M18">
    <cfRule type="containsText" dxfId="169" priority="170" operator="containsText" text=".">
      <formula>NOT(ISERROR(SEARCH(".",G16)))</formula>
    </cfRule>
  </conditionalFormatting>
  <conditionalFormatting sqref="G16:M18">
    <cfRule type="expression" dxfId="168" priority="169">
      <formula>T16&gt;0</formula>
    </cfRule>
  </conditionalFormatting>
  <conditionalFormatting sqref="O8:P17">
    <cfRule type="expression" dxfId="167" priority="168">
      <formula>AB8&gt;0</formula>
    </cfRule>
  </conditionalFormatting>
  <conditionalFormatting sqref="O6:P6">
    <cfRule type="expression" dxfId="166" priority="167">
      <formula>AB6&gt;0</formula>
    </cfRule>
  </conditionalFormatting>
  <conditionalFormatting sqref="O7:P18">
    <cfRule type="expression" dxfId="165" priority="166">
      <formula>AB7&gt;0</formula>
    </cfRule>
  </conditionalFormatting>
  <conditionalFormatting sqref="O8:P8">
    <cfRule type="expression" dxfId="164" priority="165">
      <formula>AB8&gt;0</formula>
    </cfRule>
  </conditionalFormatting>
  <conditionalFormatting sqref="O9:P9">
    <cfRule type="expression" dxfId="163" priority="164">
      <formula>AB9&gt;0</formula>
    </cfRule>
  </conditionalFormatting>
  <conditionalFormatting sqref="O10:P10">
    <cfRule type="expression" dxfId="162" priority="163">
      <formula>AB10&gt;0</formula>
    </cfRule>
  </conditionalFormatting>
  <conditionalFormatting sqref="O11:P11">
    <cfRule type="expression" dxfId="161" priority="162">
      <formula>AB11&gt;0</formula>
    </cfRule>
  </conditionalFormatting>
  <conditionalFormatting sqref="O12:P15">
    <cfRule type="expression" dxfId="160" priority="161">
      <formula>AB12&gt;0</formula>
    </cfRule>
  </conditionalFormatting>
  <conditionalFormatting sqref="O13:P13">
    <cfRule type="expression" dxfId="159" priority="160">
      <formula>AB13&gt;0</formula>
    </cfRule>
  </conditionalFormatting>
  <conditionalFormatting sqref="O14:P14">
    <cfRule type="expression" dxfId="158" priority="159">
      <formula>AB14&gt;0</formula>
    </cfRule>
  </conditionalFormatting>
  <conditionalFormatting sqref="O15:P15">
    <cfRule type="expression" dxfId="157" priority="158">
      <formula>AB15&gt;0</formula>
    </cfRule>
  </conditionalFormatting>
  <conditionalFormatting sqref="O16:P16">
    <cfRule type="expression" dxfId="156" priority="157">
      <formula>AB16&gt;0</formula>
    </cfRule>
  </conditionalFormatting>
  <conditionalFormatting sqref="O17:P17">
    <cfRule type="expression" dxfId="155" priority="156">
      <formula>AB17&gt;0</formula>
    </cfRule>
  </conditionalFormatting>
  <conditionalFormatting sqref="O18:P18">
    <cfRule type="expression" dxfId="154" priority="155">
      <formula>AB18&gt;0</formula>
    </cfRule>
  </conditionalFormatting>
  <conditionalFormatting sqref="O6:P18">
    <cfRule type="containsText" dxfId="153" priority="154" operator="containsText" text=".">
      <formula>NOT(ISERROR(SEARCH(".",O6)))</formula>
    </cfRule>
  </conditionalFormatting>
  <conditionalFormatting sqref="O7:P18">
    <cfRule type="expression" dxfId="152" priority="153">
      <formula>AB7&gt;0</formula>
    </cfRule>
  </conditionalFormatting>
  <conditionalFormatting sqref="O8:P8">
    <cfRule type="expression" dxfId="151" priority="152">
      <formula>AB8&gt;0</formula>
    </cfRule>
  </conditionalFormatting>
  <conditionalFormatting sqref="O8:P8">
    <cfRule type="expression" dxfId="150" priority="151">
      <formula>AB8&gt;0</formula>
    </cfRule>
  </conditionalFormatting>
  <conditionalFormatting sqref="O9:P9">
    <cfRule type="expression" dxfId="149" priority="150">
      <formula>AB9&gt;0</formula>
    </cfRule>
  </conditionalFormatting>
  <conditionalFormatting sqref="O9:P9">
    <cfRule type="expression" dxfId="148" priority="149">
      <formula>AB9&gt;0</formula>
    </cfRule>
  </conditionalFormatting>
  <conditionalFormatting sqref="O9:P9">
    <cfRule type="expression" dxfId="147" priority="148">
      <formula>AB9&gt;0</formula>
    </cfRule>
  </conditionalFormatting>
  <conditionalFormatting sqref="O10:P10">
    <cfRule type="expression" dxfId="146" priority="147">
      <formula>AB10&gt;0</formula>
    </cfRule>
  </conditionalFormatting>
  <conditionalFormatting sqref="O10:P10">
    <cfRule type="expression" dxfId="145" priority="146">
      <formula>AB10&gt;0</formula>
    </cfRule>
  </conditionalFormatting>
  <conditionalFormatting sqref="O10:P10">
    <cfRule type="expression" dxfId="144" priority="145">
      <formula>AB10&gt;0</formula>
    </cfRule>
  </conditionalFormatting>
  <conditionalFormatting sqref="O10:P10">
    <cfRule type="expression" dxfId="143" priority="144">
      <formula>AB10&gt;0</formula>
    </cfRule>
  </conditionalFormatting>
  <conditionalFormatting sqref="O11:P11">
    <cfRule type="expression" dxfId="142" priority="143">
      <formula>AB11&gt;0</formula>
    </cfRule>
  </conditionalFormatting>
  <conditionalFormatting sqref="O11:P11">
    <cfRule type="expression" dxfId="141" priority="142">
      <formula>AB11&gt;0</formula>
    </cfRule>
  </conditionalFormatting>
  <conditionalFormatting sqref="O11:P11">
    <cfRule type="expression" dxfId="140" priority="141">
      <formula>AB11&gt;0</formula>
    </cfRule>
  </conditionalFormatting>
  <conditionalFormatting sqref="O11:P11">
    <cfRule type="expression" dxfId="139" priority="140">
      <formula>AB11&gt;0</formula>
    </cfRule>
  </conditionalFormatting>
  <conditionalFormatting sqref="O11:P11">
    <cfRule type="expression" dxfId="138" priority="139">
      <formula>AB11&gt;0</formula>
    </cfRule>
  </conditionalFormatting>
  <conditionalFormatting sqref="O12:P15">
    <cfRule type="expression" dxfId="137" priority="138">
      <formula>AB12&gt;0</formula>
    </cfRule>
  </conditionalFormatting>
  <conditionalFormatting sqref="O12:P15">
    <cfRule type="expression" dxfId="136" priority="137">
      <formula>AB12&gt;0</formula>
    </cfRule>
  </conditionalFormatting>
  <conditionalFormatting sqref="O12:P15">
    <cfRule type="expression" dxfId="135" priority="136">
      <formula>AB12&gt;0</formula>
    </cfRule>
  </conditionalFormatting>
  <conditionalFormatting sqref="O12:P15">
    <cfRule type="expression" dxfId="134" priority="135">
      <formula>AB12&gt;0</formula>
    </cfRule>
  </conditionalFormatting>
  <conditionalFormatting sqref="O12:P15">
    <cfRule type="expression" dxfId="133" priority="134">
      <formula>AB12&gt;0</formula>
    </cfRule>
  </conditionalFormatting>
  <conditionalFormatting sqref="O12:P15">
    <cfRule type="expression" dxfId="132" priority="133">
      <formula>AB12&gt;0</formula>
    </cfRule>
  </conditionalFormatting>
  <conditionalFormatting sqref="O13:P13">
    <cfRule type="expression" dxfId="131" priority="132">
      <formula>AB13&gt;0</formula>
    </cfRule>
  </conditionalFormatting>
  <conditionalFormatting sqref="O13:P13">
    <cfRule type="expression" dxfId="130" priority="131">
      <formula>AB13&gt;0</formula>
    </cfRule>
  </conditionalFormatting>
  <conditionalFormatting sqref="O13:P13">
    <cfRule type="expression" dxfId="129" priority="130">
      <formula>AB13&gt;0</formula>
    </cfRule>
  </conditionalFormatting>
  <conditionalFormatting sqref="O13:P13">
    <cfRule type="expression" dxfId="128" priority="129">
      <formula>AB13&gt;0</formula>
    </cfRule>
  </conditionalFormatting>
  <conditionalFormatting sqref="O13:P13">
    <cfRule type="expression" dxfId="127" priority="128">
      <formula>AB13&gt;0</formula>
    </cfRule>
  </conditionalFormatting>
  <conditionalFormatting sqref="O13:P13">
    <cfRule type="expression" dxfId="126" priority="127">
      <formula>AB13&gt;0</formula>
    </cfRule>
  </conditionalFormatting>
  <conditionalFormatting sqref="O13:P13">
    <cfRule type="expression" dxfId="125" priority="126">
      <formula>AB13&gt;0</formula>
    </cfRule>
  </conditionalFormatting>
  <conditionalFormatting sqref="O14:P14">
    <cfRule type="expression" dxfId="124" priority="125">
      <formula>AB14&gt;0</formula>
    </cfRule>
  </conditionalFormatting>
  <conditionalFormatting sqref="O14:P14">
    <cfRule type="expression" dxfId="123" priority="124">
      <formula>AB14&gt;0</formula>
    </cfRule>
  </conditionalFormatting>
  <conditionalFormatting sqref="O14:P14">
    <cfRule type="expression" dxfId="122" priority="123">
      <formula>AB14&gt;0</formula>
    </cfRule>
  </conditionalFormatting>
  <conditionalFormatting sqref="O14:P14">
    <cfRule type="expression" dxfId="121" priority="122">
      <formula>AB14&gt;0</formula>
    </cfRule>
  </conditionalFormatting>
  <conditionalFormatting sqref="O14:P14">
    <cfRule type="expression" dxfId="120" priority="121">
      <formula>AB14&gt;0</formula>
    </cfRule>
  </conditionalFormatting>
  <conditionalFormatting sqref="O14:P14">
    <cfRule type="expression" dxfId="119" priority="120">
      <formula>AB14&gt;0</formula>
    </cfRule>
  </conditionalFormatting>
  <conditionalFormatting sqref="O14:P14">
    <cfRule type="expression" dxfId="118" priority="119">
      <formula>AB14&gt;0</formula>
    </cfRule>
  </conditionalFormatting>
  <conditionalFormatting sqref="O14:P14">
    <cfRule type="expression" dxfId="117" priority="118">
      <formula>AB14&gt;0</formula>
    </cfRule>
  </conditionalFormatting>
  <conditionalFormatting sqref="O15:P15">
    <cfRule type="expression" dxfId="116" priority="117">
      <formula>AB15&gt;0</formula>
    </cfRule>
  </conditionalFormatting>
  <conditionalFormatting sqref="O15:P15">
    <cfRule type="expression" dxfId="115" priority="116">
      <formula>AB15&gt;0</formula>
    </cfRule>
  </conditionalFormatting>
  <conditionalFormatting sqref="O15:P15">
    <cfRule type="expression" dxfId="114" priority="115">
      <formula>AB15&gt;0</formula>
    </cfRule>
  </conditionalFormatting>
  <conditionalFormatting sqref="O15:P15">
    <cfRule type="expression" dxfId="113" priority="114">
      <formula>AB15&gt;0</formula>
    </cfRule>
  </conditionalFormatting>
  <conditionalFormatting sqref="O15:P15">
    <cfRule type="expression" dxfId="112" priority="113">
      <formula>AB15&gt;0</formula>
    </cfRule>
  </conditionalFormatting>
  <conditionalFormatting sqref="O15:P15">
    <cfRule type="expression" dxfId="111" priority="112">
      <formula>AB15&gt;0</formula>
    </cfRule>
  </conditionalFormatting>
  <conditionalFormatting sqref="O15:P15">
    <cfRule type="expression" dxfId="110" priority="111">
      <formula>AB15&gt;0</formula>
    </cfRule>
  </conditionalFormatting>
  <conditionalFormatting sqref="O15:P15">
    <cfRule type="expression" dxfId="109" priority="110">
      <formula>AB15&gt;0</formula>
    </cfRule>
  </conditionalFormatting>
  <conditionalFormatting sqref="O15:P15">
    <cfRule type="expression" dxfId="108" priority="109">
      <formula>AB15&gt;0</formula>
    </cfRule>
  </conditionalFormatting>
  <conditionalFormatting sqref="O16:P16">
    <cfRule type="expression" dxfId="107" priority="108">
      <formula>AB16&gt;0</formula>
    </cfRule>
  </conditionalFormatting>
  <conditionalFormatting sqref="O16:P16">
    <cfRule type="expression" dxfId="106" priority="107">
      <formula>AB16&gt;0</formula>
    </cfRule>
  </conditionalFormatting>
  <conditionalFormatting sqref="O16:P16">
    <cfRule type="expression" dxfId="105" priority="106">
      <formula>AB16&gt;0</formula>
    </cfRule>
  </conditionalFormatting>
  <conditionalFormatting sqref="O16:P16">
    <cfRule type="expression" dxfId="104" priority="105">
      <formula>AB16&gt;0</formula>
    </cfRule>
  </conditionalFormatting>
  <conditionalFormatting sqref="O16:P16">
    <cfRule type="expression" dxfId="103" priority="104">
      <formula>AB16&gt;0</formula>
    </cfRule>
  </conditionalFormatting>
  <conditionalFormatting sqref="O16:P16">
    <cfRule type="expression" dxfId="102" priority="103">
      <formula>AB16&gt;0</formula>
    </cfRule>
  </conditionalFormatting>
  <conditionalFormatting sqref="O16:P16">
    <cfRule type="expression" dxfId="101" priority="102">
      <formula>AB16&gt;0</formula>
    </cfRule>
  </conditionalFormatting>
  <conditionalFormatting sqref="O16:P16">
    <cfRule type="expression" dxfId="100" priority="101">
      <formula>AB16&gt;0</formula>
    </cfRule>
  </conditionalFormatting>
  <conditionalFormatting sqref="O16:P16">
    <cfRule type="expression" dxfId="99" priority="100">
      <formula>AB16&gt;0</formula>
    </cfRule>
  </conditionalFormatting>
  <conditionalFormatting sqref="O16:P16">
    <cfRule type="expression" dxfId="98" priority="99">
      <formula>AB16&gt;0</formula>
    </cfRule>
  </conditionalFormatting>
  <conditionalFormatting sqref="O17:P17">
    <cfRule type="expression" dxfId="97" priority="98">
      <formula>AB17&gt;0</formula>
    </cfRule>
  </conditionalFormatting>
  <conditionalFormatting sqref="O17:P17">
    <cfRule type="expression" dxfId="96" priority="97">
      <formula>AB17&gt;0</formula>
    </cfRule>
  </conditionalFormatting>
  <conditionalFormatting sqref="O17:P17">
    <cfRule type="expression" dxfId="95" priority="96">
      <formula>AB17&gt;0</formula>
    </cfRule>
  </conditionalFormatting>
  <conditionalFormatting sqref="O17:P17">
    <cfRule type="expression" dxfId="94" priority="95">
      <formula>AB17&gt;0</formula>
    </cfRule>
  </conditionalFormatting>
  <conditionalFormatting sqref="O17:P17">
    <cfRule type="expression" dxfId="93" priority="94">
      <formula>AB17&gt;0</formula>
    </cfRule>
  </conditionalFormatting>
  <conditionalFormatting sqref="O17:P17">
    <cfRule type="expression" dxfId="92" priority="93">
      <formula>AB17&gt;0</formula>
    </cfRule>
  </conditionalFormatting>
  <conditionalFormatting sqref="O17:P17">
    <cfRule type="expression" dxfId="91" priority="92">
      <formula>AB17&gt;0</formula>
    </cfRule>
  </conditionalFormatting>
  <conditionalFormatting sqref="O17:P17">
    <cfRule type="expression" dxfId="90" priority="91">
      <formula>AB17&gt;0</formula>
    </cfRule>
  </conditionalFormatting>
  <conditionalFormatting sqref="O17:P17">
    <cfRule type="expression" dxfId="89" priority="90">
      <formula>AB17&gt;0</formula>
    </cfRule>
  </conditionalFormatting>
  <conditionalFormatting sqref="O17:P17">
    <cfRule type="expression" dxfId="88" priority="89">
      <formula>AB17&gt;0</formula>
    </cfRule>
  </conditionalFormatting>
  <conditionalFormatting sqref="O17:P17">
    <cfRule type="expression" dxfId="87" priority="88">
      <formula>AB17&gt;0</formula>
    </cfRule>
  </conditionalFormatting>
  <conditionalFormatting sqref="O18:P18">
    <cfRule type="expression" dxfId="86" priority="87">
      <formula>AB18&gt;0</formula>
    </cfRule>
  </conditionalFormatting>
  <conditionalFormatting sqref="O18:P18">
    <cfRule type="expression" dxfId="85" priority="86">
      <formula>AB18&gt;0</formula>
    </cfRule>
  </conditionalFormatting>
  <conditionalFormatting sqref="O18:P18">
    <cfRule type="expression" dxfId="84" priority="85">
      <formula>AB18&gt;0</formula>
    </cfRule>
  </conditionalFormatting>
  <conditionalFormatting sqref="O18:P18">
    <cfRule type="expression" dxfId="83" priority="84">
      <formula>AB18&gt;0</formula>
    </cfRule>
  </conditionalFormatting>
  <conditionalFormatting sqref="O18:P18">
    <cfRule type="expression" dxfId="82" priority="83">
      <formula>AB18&gt;0</formula>
    </cfRule>
  </conditionalFormatting>
  <conditionalFormatting sqref="O18:P18">
    <cfRule type="expression" dxfId="81" priority="82">
      <formula>AB18&gt;0</formula>
    </cfRule>
  </conditionalFormatting>
  <conditionalFormatting sqref="O18:P18">
    <cfRule type="expression" dxfId="80" priority="81">
      <formula>AB18&gt;0</formula>
    </cfRule>
  </conditionalFormatting>
  <conditionalFormatting sqref="O18:P18">
    <cfRule type="expression" dxfId="79" priority="80">
      <formula>AB18&gt;0</formula>
    </cfRule>
  </conditionalFormatting>
  <conditionalFormatting sqref="O18:P18">
    <cfRule type="expression" dxfId="78" priority="79">
      <formula>AB18&gt;0</formula>
    </cfRule>
  </conditionalFormatting>
  <conditionalFormatting sqref="O18:P18">
    <cfRule type="expression" dxfId="77" priority="78">
      <formula>AB18&gt;0</formula>
    </cfRule>
  </conditionalFormatting>
  <conditionalFormatting sqref="O18:P18">
    <cfRule type="expression" dxfId="76" priority="77">
      <formula>AB18&gt;0</formula>
    </cfRule>
  </conditionalFormatting>
  <conditionalFormatting sqref="O18:P18">
    <cfRule type="expression" dxfId="75" priority="76">
      <formula>AB18&gt;0</formula>
    </cfRule>
  </conditionalFormatting>
  <conditionalFormatting sqref="D6">
    <cfRule type="expression" dxfId="74" priority="72">
      <formula>C6*D6&gt;D6*D6</formula>
    </cfRule>
  </conditionalFormatting>
  <conditionalFormatting sqref="D7">
    <cfRule type="expression" dxfId="73" priority="71">
      <formula>C7*D7&gt;D7*D7</formula>
    </cfRule>
  </conditionalFormatting>
  <conditionalFormatting sqref="D8">
    <cfRule type="expression" dxfId="72" priority="70">
      <formula>C8*D8&gt;D8*D8</formula>
    </cfRule>
  </conditionalFormatting>
  <conditionalFormatting sqref="D9">
    <cfRule type="expression" dxfId="71" priority="69">
      <formula>C9*D9&gt;D9*D9</formula>
    </cfRule>
  </conditionalFormatting>
  <conditionalFormatting sqref="D10">
    <cfRule type="expression" dxfId="70" priority="68">
      <formula>C10*D10&gt;D10*D10</formula>
    </cfRule>
  </conditionalFormatting>
  <conditionalFormatting sqref="D11">
    <cfRule type="expression" dxfId="69" priority="67">
      <formula>C11*D11&gt;D11*D11</formula>
    </cfRule>
  </conditionalFormatting>
  <conditionalFormatting sqref="D12:D15">
    <cfRule type="expression" dxfId="68" priority="66">
      <formula>C12*D12&gt;D12*D12</formula>
    </cfRule>
  </conditionalFormatting>
  <conditionalFormatting sqref="D13">
    <cfRule type="expression" dxfId="67" priority="65">
      <formula>C13*D13&gt;D13*D13</formula>
    </cfRule>
  </conditionalFormatting>
  <conditionalFormatting sqref="D14">
    <cfRule type="expression" dxfId="66" priority="64">
      <formula>C14*D14&gt;D14*D14</formula>
    </cfRule>
  </conditionalFormatting>
  <conditionalFormatting sqref="D15">
    <cfRule type="expression" dxfId="65" priority="63">
      <formula>C15*D15&gt;D15*D15</formula>
    </cfRule>
  </conditionalFormatting>
  <conditionalFormatting sqref="C14:C15">
    <cfRule type="expression" dxfId="64" priority="62">
      <formula>((B12+D12)*(B14+C14))*C14&gt;((B14+C14)^2)*C14</formula>
    </cfRule>
  </conditionalFormatting>
  <conditionalFormatting sqref="D7">
    <cfRule type="expression" dxfId="63" priority="61">
      <formula>C7*D7&gt;D7*D7</formula>
    </cfRule>
  </conditionalFormatting>
  <conditionalFormatting sqref="D8">
    <cfRule type="expression" dxfId="62" priority="60">
      <formula>C8*D8&gt;D8*D8</formula>
    </cfRule>
  </conditionalFormatting>
  <conditionalFormatting sqref="D8">
    <cfRule type="expression" dxfId="61" priority="59">
      <formula>C8*D8&gt;D8*D8</formula>
    </cfRule>
  </conditionalFormatting>
  <conditionalFormatting sqref="D9">
    <cfRule type="expression" dxfId="60" priority="58">
      <formula>C9*D9&gt;D9*D9</formula>
    </cfRule>
  </conditionalFormatting>
  <conditionalFormatting sqref="D9">
    <cfRule type="expression" dxfId="59" priority="57">
      <formula>C9*D9&gt;D9*D9</formula>
    </cfRule>
  </conditionalFormatting>
  <conditionalFormatting sqref="D9">
    <cfRule type="expression" dxfId="58" priority="56">
      <formula>C9*D9&gt;D9*D9</formula>
    </cfRule>
  </conditionalFormatting>
  <conditionalFormatting sqref="D10">
    <cfRule type="expression" dxfId="57" priority="55">
      <formula>C10*D10&gt;D10*D10</formula>
    </cfRule>
  </conditionalFormatting>
  <conditionalFormatting sqref="D10:D11">
    <cfRule type="expression" dxfId="56" priority="54">
      <formula>C10*D10&gt;D10*D10</formula>
    </cfRule>
  </conditionalFormatting>
  <conditionalFormatting sqref="D10:D11">
    <cfRule type="expression" dxfId="55" priority="53">
      <formula>C10*D10&gt;D10*D10</formula>
    </cfRule>
  </conditionalFormatting>
  <conditionalFormatting sqref="D10:D11">
    <cfRule type="expression" dxfId="54" priority="52">
      <formula>C10*D10&gt;D10*D10</formula>
    </cfRule>
  </conditionalFormatting>
  <conditionalFormatting sqref="D11">
    <cfRule type="expression" dxfId="53" priority="51">
      <formula>C11*D11&gt;D11*D11</formula>
    </cfRule>
  </conditionalFormatting>
  <conditionalFormatting sqref="D11">
    <cfRule type="expression" dxfId="52" priority="50">
      <formula>C11*D11&gt;D11*D11</formula>
    </cfRule>
  </conditionalFormatting>
  <conditionalFormatting sqref="D11">
    <cfRule type="expression" dxfId="51" priority="49">
      <formula>C11*D11&gt;D11*D11</formula>
    </cfRule>
  </conditionalFormatting>
  <conditionalFormatting sqref="D11">
    <cfRule type="expression" dxfId="50" priority="48">
      <formula>C11*D11&gt;D11*D11</formula>
    </cfRule>
  </conditionalFormatting>
  <conditionalFormatting sqref="D11">
    <cfRule type="expression" dxfId="49" priority="47">
      <formula>C11*D11&gt;D11*D11</formula>
    </cfRule>
  </conditionalFormatting>
  <conditionalFormatting sqref="D12:D15">
    <cfRule type="expression" dxfId="48" priority="46">
      <formula>C12*D12&gt;D12*D12</formula>
    </cfRule>
  </conditionalFormatting>
  <conditionalFormatting sqref="D12:D15">
    <cfRule type="expression" dxfId="47" priority="45">
      <formula>C12*D12&gt;D12*D12</formula>
    </cfRule>
  </conditionalFormatting>
  <conditionalFormatting sqref="D12:D15">
    <cfRule type="expression" dxfId="46" priority="44">
      <formula>C12*D12&gt;D12*D12</formula>
    </cfRule>
  </conditionalFormatting>
  <conditionalFormatting sqref="D12:D15">
    <cfRule type="expression" dxfId="45" priority="43">
      <formula>C12*D12&gt;D12*D12</formula>
    </cfRule>
  </conditionalFormatting>
  <conditionalFormatting sqref="D12:D15">
    <cfRule type="expression" dxfId="44" priority="42">
      <formula>C12*D12&gt;D12*D12</formula>
    </cfRule>
  </conditionalFormatting>
  <conditionalFormatting sqref="D12:D15">
    <cfRule type="expression" dxfId="43" priority="41">
      <formula>C12*D12&gt;D12*D12</formula>
    </cfRule>
  </conditionalFormatting>
  <conditionalFormatting sqref="D13">
    <cfRule type="expression" dxfId="42" priority="40">
      <formula>C13*D13&gt;D13*D13</formula>
    </cfRule>
  </conditionalFormatting>
  <conditionalFormatting sqref="D13">
    <cfRule type="expression" dxfId="41" priority="39">
      <formula>C13*D13&gt;D13*D13</formula>
    </cfRule>
  </conditionalFormatting>
  <conditionalFormatting sqref="D13">
    <cfRule type="expression" dxfId="40" priority="38">
      <formula>C13*D13&gt;D13*D13</formula>
    </cfRule>
  </conditionalFormatting>
  <conditionalFormatting sqref="D13">
    <cfRule type="expression" dxfId="39" priority="37">
      <formula>C13*D13&gt;D13*D13</formula>
    </cfRule>
  </conditionalFormatting>
  <conditionalFormatting sqref="D13">
    <cfRule type="expression" dxfId="38" priority="36">
      <formula>C13*D13&gt;D13*D13</formula>
    </cfRule>
  </conditionalFormatting>
  <conditionalFormatting sqref="D13">
    <cfRule type="expression" dxfId="37" priority="35">
      <formula>C13*D13&gt;D13*D13</formula>
    </cfRule>
  </conditionalFormatting>
  <conditionalFormatting sqref="D13">
    <cfRule type="expression" dxfId="36" priority="34">
      <formula>C13*D13&gt;D13*D13</formula>
    </cfRule>
  </conditionalFormatting>
  <conditionalFormatting sqref="D14">
    <cfRule type="expression" dxfId="35" priority="33">
      <formula>C14*D14&gt;D14*D14</formula>
    </cfRule>
  </conditionalFormatting>
  <conditionalFormatting sqref="D14">
    <cfRule type="expression" dxfId="34" priority="32">
      <formula>C14*D14&gt;D14*D14</formula>
    </cfRule>
  </conditionalFormatting>
  <conditionalFormatting sqref="D14">
    <cfRule type="expression" dxfId="33" priority="31">
      <formula>C14*D14&gt;D14*D14</formula>
    </cfRule>
  </conditionalFormatting>
  <conditionalFormatting sqref="D14">
    <cfRule type="expression" dxfId="32" priority="30">
      <formula>C14*D14&gt;D14*D14</formula>
    </cfRule>
  </conditionalFormatting>
  <conditionalFormatting sqref="D14">
    <cfRule type="expression" dxfId="31" priority="29">
      <formula>C14*D14&gt;D14*D14</formula>
    </cfRule>
  </conditionalFormatting>
  <conditionalFormatting sqref="D14">
    <cfRule type="expression" dxfId="30" priority="28">
      <formula>C14*D14&gt;D14*D14</formula>
    </cfRule>
  </conditionalFormatting>
  <conditionalFormatting sqref="D14">
    <cfRule type="expression" dxfId="29" priority="27">
      <formula>C14*D14&gt;D14*D14</formula>
    </cfRule>
  </conditionalFormatting>
  <conditionalFormatting sqref="D14">
    <cfRule type="expression" dxfId="28" priority="26">
      <formula>C14*D14&gt;D14*D14</formula>
    </cfRule>
  </conditionalFormatting>
  <conditionalFormatting sqref="D15">
    <cfRule type="expression" dxfId="27" priority="25">
      <formula>C15*D15&gt;D15*D15</formula>
    </cfRule>
  </conditionalFormatting>
  <conditionalFormatting sqref="D15">
    <cfRule type="expression" dxfId="26" priority="24">
      <formula>C15*D15&gt;D15*D15</formula>
    </cfRule>
  </conditionalFormatting>
  <conditionalFormatting sqref="D15">
    <cfRule type="expression" dxfId="25" priority="23">
      <formula>C15*D15&gt;D15*D15</formula>
    </cfRule>
  </conditionalFormatting>
  <conditionalFormatting sqref="D15">
    <cfRule type="expression" dxfId="24" priority="22">
      <formula>C15*D15&gt;D15*D15</formula>
    </cfRule>
  </conditionalFormatting>
  <conditionalFormatting sqref="D15">
    <cfRule type="expression" dxfId="23" priority="21">
      <formula>C15*D15&gt;D15*D15</formula>
    </cfRule>
  </conditionalFormatting>
  <conditionalFormatting sqref="D15">
    <cfRule type="expression" dxfId="22" priority="20">
      <formula>C15*D15&gt;D15*D15</formula>
    </cfRule>
  </conditionalFormatting>
  <conditionalFormatting sqref="D15">
    <cfRule type="expression" dxfId="21" priority="19">
      <formula>C15*D15&gt;D15*D15</formula>
    </cfRule>
  </conditionalFormatting>
  <conditionalFormatting sqref="D15">
    <cfRule type="expression" dxfId="20" priority="18">
      <formula>C15*D15&gt;D15*D15</formula>
    </cfRule>
  </conditionalFormatting>
  <conditionalFormatting sqref="D15">
    <cfRule type="expression" dxfId="19" priority="17">
      <formula>C15*D15&gt;D15*D15</formula>
    </cfRule>
  </conditionalFormatting>
  <conditionalFormatting sqref="C7:C15">
    <cfRule type="expression" dxfId="18" priority="73">
      <formula>((B6+D6)*(B7+C7))*C7&gt;((B7+C7)^2)*C7</formula>
    </cfRule>
  </conditionalFormatting>
  <conditionalFormatting sqref="C12:C15">
    <cfRule type="expression" dxfId="17" priority="74">
      <formula>((#REF!+#REF!)*(B12+C12))*C12&gt;((B12+C12)^2)*C12</formula>
    </cfRule>
  </conditionalFormatting>
  <conditionalFormatting sqref="C13">
    <cfRule type="expression" dxfId="16" priority="75">
      <formula>((#REF!+#REF!)*(B13+C13))*C13&gt;((B13+C13)^2)*C13</formula>
    </cfRule>
  </conditionalFormatting>
  <conditionalFormatting sqref="F6:F15 G6:K10">
    <cfRule type="expression" dxfId="15" priority="16">
      <formula>S6&gt;0</formula>
    </cfRule>
  </conditionalFormatting>
  <conditionalFormatting sqref="E6:E15">
    <cfRule type="expression" dxfId="14" priority="15">
      <formula>R6&gt;0</formula>
    </cfRule>
  </conditionalFormatting>
  <conditionalFormatting sqref="F6:M15">
    <cfRule type="expression" dxfId="13" priority="14">
      <formula>S6&gt;0</formula>
    </cfRule>
  </conditionalFormatting>
  <conditionalFormatting sqref="E6:E15">
    <cfRule type="expression" dxfId="12" priority="13">
      <formula>R6&gt;0</formula>
    </cfRule>
  </conditionalFormatting>
  <conditionalFormatting sqref="E6:E15">
    <cfRule type="expression" dxfId="11" priority="12">
      <formula>R6&gt;0</formula>
    </cfRule>
  </conditionalFormatting>
  <conditionalFormatting sqref="E6:E15">
    <cfRule type="expression" dxfId="10" priority="11">
      <formula>R6&gt;0</formula>
    </cfRule>
  </conditionalFormatting>
  <conditionalFormatting sqref="E6:E15">
    <cfRule type="expression" dxfId="9" priority="10">
      <formula>R6&gt;0</formula>
    </cfRule>
  </conditionalFormatting>
  <conditionalFormatting sqref="E6:E15">
    <cfRule type="expression" dxfId="8" priority="9">
      <formula>R6&gt;0</formula>
    </cfRule>
  </conditionalFormatting>
  <conditionalFormatting sqref="E6:E15">
    <cfRule type="expression" dxfId="7" priority="8">
      <formula>R6&gt;0</formula>
    </cfRule>
  </conditionalFormatting>
  <conditionalFormatting sqref="E6:E15">
    <cfRule type="expression" dxfId="6" priority="7">
      <formula>R6&gt;0</formula>
    </cfRule>
  </conditionalFormatting>
  <conditionalFormatting sqref="E6:E15">
    <cfRule type="expression" dxfId="5" priority="6">
      <formula>R6&gt;0</formula>
    </cfRule>
  </conditionalFormatting>
  <conditionalFormatting sqref="E6:E15">
    <cfRule type="expression" dxfId="4" priority="5">
      <formula>R6&gt;0</formula>
    </cfRule>
  </conditionalFormatting>
  <conditionalFormatting sqref="E6:E15">
    <cfRule type="expression" dxfId="3" priority="4">
      <formula>R6&gt;0</formula>
    </cfRule>
  </conditionalFormatting>
  <conditionalFormatting sqref="G6:M15">
    <cfRule type="expression" dxfId="2" priority="3">
      <formula>T6&gt;0</formula>
    </cfRule>
  </conditionalFormatting>
  <conditionalFormatting sqref="G6:M15">
    <cfRule type="containsText" dxfId="1" priority="2" operator="containsText" text=".">
      <formula>NOT(ISERROR(SEARCH(".",G6)))</formula>
    </cfRule>
  </conditionalFormatting>
  <conditionalFormatting sqref="G6:M15">
    <cfRule type="expression" dxfId="0" priority="1">
      <formula>T6&gt;0</formula>
    </cfRule>
  </conditionalFormatting>
  <dataValidations count="1">
    <dataValidation type="decimal" operator="greaterThan" allowBlank="1" showErrorMessage="1" errorTitle="Error" error="If no value is available, please leave the respective field blank. Use the comments section for explanation, if necessary._x000a__x000a_Wenn kein Messwert verfügbar ist, lassen sie das betreffende Feld bitte frei." sqref="O7:P18 E7:E18 L7:M18 F11:K18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>&amp;Lprinted: &amp;D&amp;Rpage &amp;P of &amp;N</oddHeader>
    <oddFooter>&amp;C&amp;F -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M33"/>
  <sheetViews>
    <sheetView zoomScale="115" zoomScaleNormal="115" zoomScaleSheetLayoutView="70" workbookViewId="0">
      <selection activeCell="B4" sqref="B4"/>
    </sheetView>
  </sheetViews>
  <sheetFormatPr baseColWidth="10" defaultColWidth="9.109375" defaultRowHeight="13.2" x14ac:dyDescent="0.25"/>
  <cols>
    <col min="1" max="1" width="24.33203125" style="12" customWidth="1"/>
    <col min="2" max="2" width="14.109375" style="12" customWidth="1"/>
    <col min="3" max="3" width="9" style="12" customWidth="1"/>
    <col min="4" max="4" width="9.5546875" style="12" customWidth="1"/>
    <col min="5" max="5" width="19.5546875" style="12" customWidth="1"/>
    <col min="6" max="6" width="17.88671875" style="12" customWidth="1"/>
    <col min="7" max="7" width="8" style="12" customWidth="1"/>
    <col min="8" max="8" width="40.44140625" style="12" customWidth="1"/>
    <col min="9" max="9" width="9.88671875" style="14" customWidth="1"/>
    <col min="10" max="10" width="10.109375" style="70" hidden="1" customWidth="1"/>
    <col min="11" max="11" width="10.88671875" style="14" hidden="1" customWidth="1"/>
    <col min="12" max="12" width="10.33203125" style="12" hidden="1" customWidth="1"/>
    <col min="13" max="13" width="32.109375" style="12" hidden="1" customWidth="1"/>
    <col min="14" max="14" width="21.44140625" style="52" hidden="1" customWidth="1"/>
    <col min="15" max="15" width="7.109375" style="12" hidden="1" customWidth="1"/>
    <col min="16" max="16" width="21.44140625" style="52" hidden="1" customWidth="1"/>
    <col min="17" max="17" width="6.33203125" style="52" hidden="1" customWidth="1"/>
    <col min="18" max="18" width="21.44140625" style="52" hidden="1" customWidth="1"/>
    <col min="19" max="19" width="6.109375" style="52" hidden="1" customWidth="1"/>
    <col min="20" max="20" width="22.33203125" hidden="1" customWidth="1"/>
    <col min="21" max="21" width="6.109375" style="52" hidden="1" customWidth="1"/>
    <col min="22" max="22" width="21.44140625" style="52" hidden="1" customWidth="1"/>
    <col min="23" max="23" width="7.109375" style="12" hidden="1" customWidth="1"/>
    <col min="24" max="24" width="21.44140625" style="52" hidden="1" customWidth="1"/>
    <col min="25" max="25" width="6.33203125" style="52" hidden="1" customWidth="1"/>
    <col min="26" max="26" width="21.44140625" style="52" hidden="1" customWidth="1"/>
    <col min="27" max="27" width="5.33203125" style="52" hidden="1" customWidth="1"/>
    <col min="28" max="28" width="21.44140625" style="52" customWidth="1"/>
    <col min="29" max="29" width="6.33203125" style="52" customWidth="1"/>
    <col min="30" max="30" width="21.44140625" style="52" customWidth="1"/>
    <col min="31" max="31" width="6.109375" style="52" customWidth="1"/>
    <col min="32" max="32" width="21.44140625" style="52" customWidth="1"/>
    <col min="33" max="33" width="6.33203125" style="52" customWidth="1"/>
    <col min="34" max="35" width="21.44140625" style="52" customWidth="1"/>
    <col min="36" max="36" width="7.109375" style="12" customWidth="1"/>
    <col min="37" max="37" width="21.44140625" style="52" customWidth="1"/>
    <col min="38" max="38" width="6.33203125" style="52" customWidth="1"/>
    <col min="39" max="39" width="21.44140625" style="52" customWidth="1"/>
    <col min="40" max="16384" width="9.109375" style="12"/>
  </cols>
  <sheetData>
    <row r="1" spans="1:39" s="13" customFormat="1" ht="33.75" customHeight="1" thickBot="1" x14ac:dyDescent="0.3">
      <c r="A1" s="252" t="str">
        <f ca="1">OFFSET('DE-EN'!A81,0,$I$1)</f>
        <v>Details of the analysis (dust)</v>
      </c>
      <c r="B1" s="253"/>
      <c r="C1" s="253"/>
      <c r="D1" s="253"/>
      <c r="E1" s="253"/>
      <c r="F1" s="253"/>
      <c r="G1" s="253"/>
      <c r="H1" s="188" t="str">
        <f ca="1">Dust!I1</f>
        <v>21P</v>
      </c>
      <c r="I1" s="209">
        <f>Information!E1</f>
        <v>1</v>
      </c>
      <c r="J1" s="77"/>
      <c r="K1" s="40"/>
      <c r="N1" s="41"/>
      <c r="P1" s="41"/>
      <c r="Q1" s="41"/>
      <c r="R1" s="41"/>
      <c r="S1" s="42"/>
      <c r="U1" s="42"/>
      <c r="V1" s="41"/>
      <c r="X1" s="41"/>
      <c r="Y1" s="41"/>
      <c r="Z1" s="41"/>
      <c r="AA1" s="42"/>
      <c r="AB1" s="41"/>
      <c r="AC1" s="41"/>
      <c r="AD1" s="41"/>
      <c r="AE1" s="42"/>
      <c r="AF1" s="41"/>
      <c r="AG1" s="41"/>
      <c r="AH1" s="41"/>
      <c r="AI1" s="41"/>
      <c r="AK1" s="41"/>
      <c r="AL1" s="41"/>
      <c r="AM1" s="41"/>
    </row>
    <row r="2" spans="1:39" s="13" customFormat="1" ht="27.75" customHeight="1" x14ac:dyDescent="0.25">
      <c r="A2" s="43" t="str">
        <f ca="1">Flow_conditions!A2</f>
        <v>participant:</v>
      </c>
      <c r="B2" s="261">
        <f>Information!B7</f>
        <v>0</v>
      </c>
      <c r="C2" s="261"/>
      <c r="D2" s="261"/>
      <c r="E2" s="261"/>
      <c r="F2" s="261"/>
      <c r="G2" s="261"/>
      <c r="H2" s="261"/>
      <c r="I2" s="44"/>
      <c r="J2" s="78"/>
      <c r="K2" s="44"/>
      <c r="N2" s="41" t="str">
        <f ca="1">OFFSET('DE-EN'!A93,0,$I$1)</f>
        <v>system</v>
      </c>
      <c r="O2" s="42" t="s">
        <v>57</v>
      </c>
      <c r="P2" s="41" t="str">
        <f ca="1">OFFSET('DE-EN'!A100,0,$I$1)</f>
        <v>probe material</v>
      </c>
      <c r="Q2" s="45" t="s">
        <v>57</v>
      </c>
      <c r="R2" s="127" t="s">
        <v>101</v>
      </c>
      <c r="S2" s="46" t="s">
        <v>57</v>
      </c>
      <c r="T2" s="42" t="s">
        <v>129</v>
      </c>
      <c r="U2" s="46" t="s">
        <v>57</v>
      </c>
      <c r="V2" s="41" t="str">
        <f ca="1">OFFSET('DE-EN'!A91,0,$I$1)</f>
        <v>digestion conforming to</v>
      </c>
      <c r="W2" s="42" t="s">
        <v>57</v>
      </c>
      <c r="X2" s="41" t="str">
        <f ca="1">OFFSET('DE-EN'!A92,0,$I$1)</f>
        <v>analysis device</v>
      </c>
      <c r="Y2" s="45" t="s">
        <v>57</v>
      </c>
      <c r="Z2" s="41" t="str">
        <f ca="1">OFFSET('DE-EN'!A107,0,$I$1)</f>
        <v>filter material</v>
      </c>
      <c r="AA2" s="42" t="s">
        <v>57</v>
      </c>
      <c r="AB2" s="41"/>
      <c r="AC2" s="45"/>
      <c r="AD2" s="45"/>
      <c r="AE2" s="46"/>
      <c r="AF2" s="41"/>
      <c r="AG2" s="45"/>
      <c r="AH2" s="45"/>
      <c r="AI2" s="41"/>
      <c r="AJ2" s="42"/>
      <c r="AK2" s="41"/>
      <c r="AL2" s="45"/>
      <c r="AM2" s="45"/>
    </row>
    <row r="3" spans="1:39" ht="31.5" customHeight="1" x14ac:dyDescent="0.25">
      <c r="A3" s="256" t="str">
        <f ca="1">OFFSET('DE-EN'!A82,0,$I$1)</f>
        <v>expanded (95%) measurement uncertainty</v>
      </c>
      <c r="B3" s="257"/>
      <c r="C3" s="258"/>
      <c r="D3" s="47"/>
      <c r="E3" s="256" t="str">
        <f ca="1">OFFSET('DE-EN'!A83,0,$I$1)</f>
        <v>used probe system</v>
      </c>
      <c r="F3" s="257"/>
      <c r="G3" s="257"/>
      <c r="H3" s="258"/>
      <c r="I3" s="38"/>
      <c r="J3" s="15"/>
      <c r="K3" s="15"/>
      <c r="N3" s="41" t="str">
        <f ca="1">OFFSET('DE-EN'!A94,0,$I$1)</f>
        <v>please select</v>
      </c>
      <c r="O3" s="49" t="s">
        <v>48</v>
      </c>
      <c r="P3" s="48" t="str">
        <f ca="1">N3</f>
        <v>please select</v>
      </c>
      <c r="Q3" s="48" t="s">
        <v>88</v>
      </c>
      <c r="R3" s="48" t="str">
        <f ca="1">N3</f>
        <v>please select</v>
      </c>
      <c r="S3" s="128" t="s">
        <v>51</v>
      </c>
      <c r="T3" s="48" t="str">
        <f ca="1">N3</f>
        <v>please select</v>
      </c>
      <c r="U3" s="50" t="s">
        <v>54</v>
      </c>
      <c r="V3" s="48" t="str">
        <f ca="1">N3</f>
        <v>please select</v>
      </c>
      <c r="W3" s="48" t="s">
        <v>59</v>
      </c>
      <c r="X3" s="51" t="str">
        <f ca="1">N3</f>
        <v>please select</v>
      </c>
      <c r="Y3" s="48" t="s">
        <v>64</v>
      </c>
      <c r="Z3" s="48" t="str">
        <f ca="1">N3</f>
        <v>please select</v>
      </c>
      <c r="AA3" s="48" t="s">
        <v>93</v>
      </c>
      <c r="AB3" s="48"/>
      <c r="AC3" s="48"/>
      <c r="AD3" s="48"/>
      <c r="AE3" s="50"/>
      <c r="AF3" s="48"/>
      <c r="AG3" s="48"/>
      <c r="AH3" s="48"/>
      <c r="AI3" s="48"/>
      <c r="AJ3" s="52"/>
      <c r="AK3" s="48"/>
      <c r="AL3" s="48"/>
      <c r="AM3" s="48"/>
    </row>
    <row r="4" spans="1:39" ht="31.5" customHeight="1" x14ac:dyDescent="0.25">
      <c r="A4" s="113" t="str">
        <f ca="1">Dust!E3</f>
        <v xml:space="preserve">dust
</v>
      </c>
      <c r="B4" s="115"/>
      <c r="C4" s="114" t="s">
        <v>1</v>
      </c>
      <c r="D4" s="47"/>
      <c r="E4" s="256" t="str">
        <f ca="1">OFFSET('DE-EN'!A117,0,$I$1)</f>
        <v>information on the probe system used</v>
      </c>
      <c r="F4" s="259"/>
      <c r="G4" s="260"/>
      <c r="H4" s="119" t="str">
        <f ca="1">Flow_conditions!F9</f>
        <v>remarks</v>
      </c>
      <c r="I4" s="53"/>
      <c r="J4" s="80">
        <f ca="1">INDIRECT("B4")</f>
        <v>0</v>
      </c>
      <c r="N4" s="41" t="str">
        <f ca="1">OFFSET('DE-EN'!A95,0,$I$1)</f>
        <v>in-stack, without bend</v>
      </c>
      <c r="O4" s="49" t="s">
        <v>119</v>
      </c>
      <c r="P4" s="48" t="str">
        <f ca="1">OFFSET('DE-EN'!A101,0,$I$1)</f>
        <v>stainless steel</v>
      </c>
      <c r="Q4" s="48" t="s">
        <v>89</v>
      </c>
      <c r="R4" s="58" t="str">
        <f ca="1">OFFSET('DE-EN'!A103,0,$I$1)</f>
        <v>never</v>
      </c>
      <c r="S4" s="129" t="s">
        <v>128</v>
      </c>
      <c r="T4" s="56" t="str">
        <f ca="1">OFFSET('DE-EN'!A110,0,$I$1)</f>
        <v>yes</v>
      </c>
      <c r="U4" s="50" t="s">
        <v>55</v>
      </c>
      <c r="V4" s="48" t="str">
        <f ca="1">OFFSET('DE-EN'!A112,0,$I$1)</f>
        <v>EN 14385</v>
      </c>
      <c r="W4" s="49" t="s">
        <v>60</v>
      </c>
      <c r="X4" s="48" t="str">
        <f ca="1">OFFSET('DE-EN'!A115,0,$I$1)</f>
        <v>flame-AAS</v>
      </c>
      <c r="Y4" s="48" t="s">
        <v>65</v>
      </c>
      <c r="Z4" s="56" t="str">
        <f ca="1">OFFSET('DE-EN'!A108,0,$I$1)</f>
        <v>glass fiber</v>
      </c>
      <c r="AA4" s="48" t="s">
        <v>95</v>
      </c>
      <c r="AB4" s="48"/>
      <c r="AC4" s="48"/>
      <c r="AD4" s="56"/>
      <c r="AE4" s="50"/>
      <c r="AF4" s="48"/>
      <c r="AG4" s="48"/>
      <c r="AH4" s="56"/>
      <c r="AI4" s="48"/>
      <c r="AJ4" s="52"/>
      <c r="AK4" s="48"/>
      <c r="AL4" s="48"/>
      <c r="AM4" s="56"/>
    </row>
    <row r="5" spans="1:39" ht="31.5" customHeight="1" x14ac:dyDescent="0.25">
      <c r="A5" s="113" t="s">
        <v>282</v>
      </c>
      <c r="B5" s="115"/>
      <c r="C5" s="114" t="s">
        <v>2</v>
      </c>
      <c r="D5" s="47"/>
      <c r="E5" s="113" t="str">
        <f ca="1">N2</f>
        <v>system</v>
      </c>
      <c r="F5" s="254" t="str">
        <f ca="1">N3</f>
        <v>please select</v>
      </c>
      <c r="G5" s="255"/>
      <c r="H5" s="116"/>
      <c r="I5" s="53"/>
      <c r="J5" s="80">
        <f ca="1">INDIRECT("B5")</f>
        <v>0</v>
      </c>
      <c r="K5" s="54" t="str">
        <f ca="1">INDIRECT("F5")</f>
        <v>please select</v>
      </c>
      <c r="L5" s="55" t="str">
        <f ca="1">VLOOKUP(K5,$N$3:$O$17,2,0)</f>
        <v>Sys0</v>
      </c>
      <c r="M5" s="13">
        <f ca="1">INDIRECT("H5")</f>
        <v>0</v>
      </c>
      <c r="N5" s="41" t="str">
        <f ca="1">OFFSET('DE-EN'!A96,0,$I$1)</f>
        <v>in-stack, with goose-neck</v>
      </c>
      <c r="O5" s="52" t="s">
        <v>118</v>
      </c>
      <c r="P5" s="48" t="str">
        <f ca="1">OFFSET('DE-EN'!A102,0,$I$1)</f>
        <v>titanium</v>
      </c>
      <c r="Q5" s="48" t="s">
        <v>90</v>
      </c>
      <c r="R5" s="58" t="str">
        <f ca="1">OFFSET('DE-EN'!A104,0,$I$1)</f>
        <v>once at the end of the PT</v>
      </c>
      <c r="S5" s="130" t="s">
        <v>131</v>
      </c>
      <c r="T5" s="56" t="str">
        <f ca="1">OFFSET('DE-EN'!A111,0,$I$1)</f>
        <v>no</v>
      </c>
      <c r="U5" s="50" t="s">
        <v>56</v>
      </c>
      <c r="V5" s="48" t="s">
        <v>58</v>
      </c>
      <c r="W5" s="49" t="s">
        <v>61</v>
      </c>
      <c r="X5" s="48" t="str">
        <f ca="1">OFFSET('DE-EN'!A116,0,$I$1)</f>
        <v>graphite furnace AAS</v>
      </c>
      <c r="Y5" s="48" t="s">
        <v>66</v>
      </c>
      <c r="Z5" s="56" t="str">
        <f ca="1">OFFSET('DE-EN'!A109,0,$I$1)</f>
        <v>quartz fiber</v>
      </c>
      <c r="AA5" s="48" t="s">
        <v>96</v>
      </c>
      <c r="AB5" s="48"/>
      <c r="AC5" s="48"/>
      <c r="AD5" s="56"/>
      <c r="AE5" s="50"/>
      <c r="AF5" s="48"/>
      <c r="AG5" s="48"/>
      <c r="AH5" s="56"/>
      <c r="AI5" s="48"/>
      <c r="AJ5" s="52"/>
      <c r="AK5" s="48"/>
      <c r="AL5" s="48"/>
      <c r="AM5" s="56"/>
    </row>
    <row r="6" spans="1:39" ht="31.5" customHeight="1" x14ac:dyDescent="0.25">
      <c r="A6" s="113" t="s">
        <v>283</v>
      </c>
      <c r="B6" s="115"/>
      <c r="C6" s="114" t="s">
        <v>2</v>
      </c>
      <c r="D6" s="47"/>
      <c r="E6" s="113" t="str">
        <f ca="1">P2</f>
        <v>probe material</v>
      </c>
      <c r="F6" s="254" t="str">
        <f ca="1">P3</f>
        <v>please select</v>
      </c>
      <c r="G6" s="255"/>
      <c r="H6" s="116"/>
      <c r="I6" s="53"/>
      <c r="J6" s="80">
        <f ca="1">INDIRECT("B6")</f>
        <v>0</v>
      </c>
      <c r="K6" s="54" t="str">
        <f ca="1">INDIRECT("F6")</f>
        <v>please select</v>
      </c>
      <c r="L6" s="55" t="str">
        <f ca="1">VLOOKUP(K6,$P$3:$Q$17,2,0)</f>
        <v>Mts0</v>
      </c>
      <c r="M6" s="13">
        <f ca="1">INDIRECT("H6")</f>
        <v>0</v>
      </c>
      <c r="N6" s="41" t="str">
        <f ca="1">OFFSET('DE-EN'!A97,0,$I$1)</f>
        <v>out-stack (heated)</v>
      </c>
      <c r="O6" s="49" t="s">
        <v>49</v>
      </c>
      <c r="P6" s="48" t="str">
        <f ca="1">N8</f>
        <v>other:</v>
      </c>
      <c r="Q6" s="48" t="s">
        <v>103</v>
      </c>
      <c r="R6" s="58" t="str">
        <f ca="1">OFFSET('DE-EN'!A105,0,$I$1)</f>
        <v>once per day</v>
      </c>
      <c r="S6" s="129" t="s">
        <v>132</v>
      </c>
      <c r="U6" s="59"/>
      <c r="V6" s="48" t="str">
        <f ca="1">OFFSET('DE-EN'!A113,0,$I$1)</f>
        <v>other standard:</v>
      </c>
      <c r="W6" s="52" t="s">
        <v>104</v>
      </c>
      <c r="X6" s="48" t="s">
        <v>63</v>
      </c>
      <c r="Y6" s="48" t="s">
        <v>67</v>
      </c>
      <c r="Z6" s="58" t="s">
        <v>94</v>
      </c>
      <c r="AA6" s="48" t="s">
        <v>97</v>
      </c>
      <c r="AB6" s="48"/>
      <c r="AC6" s="48"/>
      <c r="AD6" s="58"/>
      <c r="AE6" s="60"/>
      <c r="AF6" s="48"/>
      <c r="AG6" s="48"/>
      <c r="AH6" s="58"/>
      <c r="AI6" s="48"/>
      <c r="AJ6" s="52"/>
      <c r="AK6" s="48"/>
      <c r="AL6" s="48"/>
      <c r="AM6" s="58"/>
    </row>
    <row r="7" spans="1:39" s="13" customFormat="1" ht="31.5" customHeight="1" x14ac:dyDescent="0.25">
      <c r="A7" s="113" t="str">
        <f ca="1">Dust!H3</f>
        <v>Chromium
Cr</v>
      </c>
      <c r="B7" s="115"/>
      <c r="C7" s="114" t="s">
        <v>2</v>
      </c>
      <c r="D7" s="47"/>
      <c r="E7" s="113" t="str">
        <f ca="1">OFFSET('DE-EN'!A84,0,$I$1)</f>
        <v>diameter probe inlet</v>
      </c>
      <c r="F7" s="117"/>
      <c r="G7" s="113" t="s">
        <v>47</v>
      </c>
      <c r="H7" s="116"/>
      <c r="I7" s="53"/>
      <c r="J7" s="80">
        <f ca="1">INDIRECT("B7")</f>
        <v>0</v>
      </c>
      <c r="K7" s="81">
        <f ca="1">INDIRECT("F7")</f>
        <v>0</v>
      </c>
      <c r="L7" s="82">
        <f ca="1">K7</f>
        <v>0</v>
      </c>
      <c r="M7" s="13">
        <f ca="1">INDIRECT("H7")</f>
        <v>0</v>
      </c>
      <c r="N7" s="41" t="str">
        <f ca="1">OFFSET('DE-EN'!A98,0,$I$1)</f>
        <v>out-stack (not heated)</v>
      </c>
      <c r="O7" s="49" t="s">
        <v>50</v>
      </c>
      <c r="P7" s="48"/>
      <c r="Q7" s="58"/>
      <c r="R7" s="58" t="str">
        <f ca="1">OFFSET('DE-EN'!A106,0,$I$1)</f>
        <v>after each measurement</v>
      </c>
      <c r="S7" s="130" t="s">
        <v>133</v>
      </c>
      <c r="U7" s="59"/>
      <c r="V7" s="48" t="str">
        <f ca="1">OFFSET('DE-EN'!A114,0,$I$1)</f>
        <v>in-house method:</v>
      </c>
      <c r="W7" s="49" t="s">
        <v>104</v>
      </c>
      <c r="X7" s="48" t="s">
        <v>62</v>
      </c>
      <c r="Y7" s="48" t="s">
        <v>68</v>
      </c>
      <c r="Z7" s="48" t="str">
        <f ca="1">N8</f>
        <v>other:</v>
      </c>
      <c r="AA7" s="48" t="s">
        <v>106</v>
      </c>
      <c r="AB7" s="41"/>
      <c r="AC7" s="58"/>
      <c r="AD7" s="58"/>
      <c r="AE7" s="60"/>
      <c r="AF7" s="41"/>
      <c r="AG7" s="58"/>
      <c r="AH7" s="58"/>
      <c r="AI7" s="48"/>
      <c r="AJ7" s="52"/>
      <c r="AK7" s="41"/>
      <c r="AL7" s="58"/>
      <c r="AM7" s="58"/>
    </row>
    <row r="8" spans="1:39" s="13" customFormat="1" ht="31.5" customHeight="1" x14ac:dyDescent="0.25">
      <c r="A8" s="113" t="str">
        <f ca="1">Dust!I3</f>
        <v>Copper
Cu</v>
      </c>
      <c r="B8" s="115"/>
      <c r="C8" s="114" t="s">
        <v>2</v>
      </c>
      <c r="D8" s="47"/>
      <c r="E8" s="256" t="str">
        <f ca="1">OFFSET('DE-EN'!A85,0,$I$1)</f>
        <v>information on the filter used</v>
      </c>
      <c r="F8" s="259"/>
      <c r="G8" s="260"/>
      <c r="H8" s="119" t="str">
        <f ca="1">Flow_conditions!F9</f>
        <v>remarks</v>
      </c>
      <c r="I8" s="53"/>
      <c r="J8" s="80">
        <f ca="1">INDIRECT("B8")</f>
        <v>0</v>
      </c>
      <c r="N8" s="41" t="str">
        <f ca="1">OFFSET('DE-EN'!A99,0,$I$1)</f>
        <v>other:</v>
      </c>
      <c r="O8" s="49" t="s">
        <v>102</v>
      </c>
      <c r="P8" s="48"/>
      <c r="Q8" s="58"/>
      <c r="R8" s="48" t="str">
        <f ca="1">N8</f>
        <v>other:</v>
      </c>
      <c r="S8" s="129" t="s">
        <v>134</v>
      </c>
      <c r="U8" s="59"/>
      <c r="V8" s="48"/>
      <c r="W8" s="62"/>
      <c r="X8" s="48" t="str">
        <f ca="1">N8</f>
        <v>other:</v>
      </c>
      <c r="Y8" s="48" t="s">
        <v>105</v>
      </c>
      <c r="Z8" s="58"/>
      <c r="AA8" s="59"/>
      <c r="AB8" s="41"/>
      <c r="AC8" s="58"/>
      <c r="AD8" s="58"/>
      <c r="AE8" s="60"/>
      <c r="AF8" s="41"/>
      <c r="AG8" s="58"/>
      <c r="AH8" s="58"/>
      <c r="AI8" s="41"/>
      <c r="AK8" s="41"/>
      <c r="AL8" s="58"/>
      <c r="AM8" s="58"/>
    </row>
    <row r="9" spans="1:39" s="13" customFormat="1" ht="31.5" customHeight="1" x14ac:dyDescent="0.25">
      <c r="A9" s="113" t="str">
        <f ca="1">Dust!J3</f>
        <v>Manganese
Mn</v>
      </c>
      <c r="B9" s="115"/>
      <c r="C9" s="114" t="s">
        <v>2</v>
      </c>
      <c r="D9" s="47"/>
      <c r="E9" s="113" t="str">
        <f ca="1">Z2</f>
        <v>filter material</v>
      </c>
      <c r="F9" s="254" t="str">
        <f ca="1">Z3</f>
        <v>please select</v>
      </c>
      <c r="G9" s="255"/>
      <c r="H9" s="116"/>
      <c r="I9" s="53"/>
      <c r="J9" s="80">
        <f ca="1">INDIRECT("B9")</f>
        <v>0</v>
      </c>
      <c r="K9" s="54" t="str">
        <f ca="1">INDIRECT("F9")</f>
        <v>please select</v>
      </c>
      <c r="L9" s="55" t="str">
        <f ca="1">VLOOKUP(K9,$Z$3:$AA$17,2,0)</f>
        <v>Mtf0</v>
      </c>
      <c r="M9" s="13">
        <f ca="1">INDIRECT("H9")</f>
        <v>0</v>
      </c>
      <c r="N9" s="48"/>
      <c r="O9" s="62"/>
      <c r="P9" s="48"/>
      <c r="Q9" s="58"/>
      <c r="R9" s="58"/>
      <c r="S9" s="131"/>
      <c r="U9" s="59"/>
      <c r="V9" s="48"/>
      <c r="W9" s="62"/>
      <c r="Y9" s="58"/>
      <c r="Z9" s="58"/>
      <c r="AA9" s="59"/>
      <c r="AB9" s="41"/>
      <c r="AC9" s="58"/>
      <c r="AD9" s="58"/>
      <c r="AE9" s="60"/>
      <c r="AF9" s="41"/>
      <c r="AG9" s="58"/>
      <c r="AH9" s="58"/>
      <c r="AI9" s="41"/>
      <c r="AK9" s="41"/>
      <c r="AL9" s="58"/>
      <c r="AM9" s="58"/>
    </row>
    <row r="10" spans="1:39" s="13" customFormat="1" ht="31.5" customHeight="1" x14ac:dyDescent="0.25">
      <c r="A10" s="113" t="s">
        <v>287</v>
      </c>
      <c r="B10" s="115"/>
      <c r="C10" s="114" t="s">
        <v>2</v>
      </c>
      <c r="D10" s="47"/>
      <c r="E10" s="113" t="str">
        <f ca="1">OFFSET('DE-EN'!A86,0,$I$1)</f>
        <v>diameter filter</v>
      </c>
      <c r="F10" s="118"/>
      <c r="G10" s="113" t="s">
        <v>47</v>
      </c>
      <c r="H10" s="116"/>
      <c r="I10" s="53"/>
      <c r="J10" s="80">
        <f ca="1">INDIRECT("B10")</f>
        <v>0</v>
      </c>
      <c r="K10" s="81">
        <f ca="1">INDIRECT("F10")</f>
        <v>0</v>
      </c>
      <c r="L10" s="57">
        <f ca="1">K10</f>
        <v>0</v>
      </c>
      <c r="M10" s="13">
        <f ca="1">INDIRECT("H10")</f>
        <v>0</v>
      </c>
      <c r="N10" s="48"/>
      <c r="O10" s="62"/>
      <c r="P10" s="48"/>
      <c r="Q10" s="58"/>
      <c r="R10" s="58"/>
      <c r="S10" s="131"/>
      <c r="U10" s="59"/>
      <c r="V10" s="48"/>
      <c r="W10" s="62"/>
      <c r="Y10" s="58"/>
      <c r="Z10" s="58"/>
      <c r="AA10" s="59"/>
      <c r="AB10" s="41"/>
      <c r="AC10" s="58"/>
      <c r="AD10" s="58"/>
      <c r="AE10" s="60"/>
      <c r="AF10" s="41"/>
      <c r="AG10" s="58"/>
      <c r="AH10" s="58"/>
      <c r="AI10" s="41"/>
      <c r="AK10" s="41"/>
      <c r="AL10" s="58"/>
      <c r="AM10" s="58"/>
    </row>
    <row r="11" spans="1:39" s="13" customFormat="1" ht="31.5" customHeight="1" x14ac:dyDescent="0.25">
      <c r="A11" s="113" t="str">
        <f ca="1">Dust!L3</f>
        <v>Lead
Pb</v>
      </c>
      <c r="B11" s="115"/>
      <c r="C11" s="114" t="s">
        <v>2</v>
      </c>
      <c r="D11" s="47"/>
      <c r="E11" s="55"/>
      <c r="F11" s="120"/>
      <c r="G11" s="55"/>
      <c r="H11" s="121"/>
      <c r="I11" s="53"/>
      <c r="J11" s="80">
        <f ca="1">INDIRECT("B11")</f>
        <v>0</v>
      </c>
      <c r="K11" s="81"/>
      <c r="L11" s="57"/>
      <c r="N11" s="48"/>
      <c r="O11" s="62"/>
      <c r="P11" s="48"/>
      <c r="Q11" s="58"/>
      <c r="R11" s="58"/>
      <c r="S11" s="131"/>
      <c r="U11" s="59"/>
      <c r="V11" s="48"/>
      <c r="W11" s="62"/>
      <c r="Y11" s="58"/>
      <c r="Z11" s="58"/>
      <c r="AA11" s="59"/>
      <c r="AB11" s="41"/>
      <c r="AC11" s="58"/>
      <c r="AD11" s="58"/>
      <c r="AE11" s="60"/>
      <c r="AF11" s="41"/>
      <c r="AG11" s="58"/>
      <c r="AH11" s="58"/>
      <c r="AI11" s="41"/>
      <c r="AK11" s="41"/>
      <c r="AL11" s="58"/>
      <c r="AM11" s="58"/>
    </row>
    <row r="12" spans="1:39" s="13" customFormat="1" ht="31.5" customHeight="1" x14ac:dyDescent="0.25">
      <c r="A12" s="113" t="s">
        <v>289</v>
      </c>
      <c r="B12" s="115"/>
      <c r="C12" s="114" t="s">
        <v>2</v>
      </c>
      <c r="D12" s="47"/>
      <c r="E12" s="55"/>
      <c r="F12" s="120"/>
      <c r="G12" s="55"/>
      <c r="H12" s="121"/>
      <c r="I12" s="53"/>
      <c r="J12" s="80">
        <f ca="1">INDIRECT("B12")</f>
        <v>0</v>
      </c>
      <c r="K12" s="81"/>
      <c r="L12" s="57"/>
      <c r="N12" s="48"/>
      <c r="O12" s="62"/>
      <c r="P12" s="48"/>
      <c r="Q12" s="58"/>
      <c r="R12" s="58"/>
      <c r="S12" s="131"/>
      <c r="U12" s="59"/>
      <c r="V12" s="48"/>
      <c r="W12" s="62"/>
      <c r="Y12" s="58"/>
      <c r="Z12" s="58"/>
      <c r="AA12" s="59"/>
      <c r="AB12" s="41"/>
      <c r="AC12" s="58"/>
      <c r="AD12" s="58"/>
      <c r="AE12" s="60"/>
      <c r="AF12" s="41"/>
      <c r="AG12" s="58"/>
      <c r="AH12" s="58"/>
      <c r="AI12" s="41"/>
      <c r="AK12" s="41"/>
      <c r="AL12" s="58"/>
      <c r="AM12" s="58"/>
    </row>
    <row r="13" spans="1:39" s="13" customFormat="1" ht="31.5" hidden="1" customHeight="1" x14ac:dyDescent="0.25">
      <c r="A13" s="113" t="s">
        <v>158</v>
      </c>
      <c r="B13" s="183"/>
      <c r="C13" s="114" t="s">
        <v>137</v>
      </c>
      <c r="D13" s="47"/>
      <c r="E13" s="55"/>
      <c r="F13" s="120"/>
      <c r="G13" s="55"/>
      <c r="H13" s="121"/>
      <c r="I13" s="53"/>
      <c r="J13" s="80">
        <f ca="1">INDIRECT("B13")</f>
        <v>0</v>
      </c>
      <c r="K13" s="81"/>
      <c r="L13" s="57"/>
      <c r="N13" s="48"/>
      <c r="O13" s="62"/>
      <c r="P13" s="48"/>
      <c r="Q13" s="58"/>
      <c r="R13" s="58"/>
      <c r="S13" s="131"/>
      <c r="U13" s="59"/>
      <c r="V13" s="48"/>
      <c r="W13" s="62"/>
      <c r="Y13" s="58"/>
      <c r="Z13" s="58"/>
      <c r="AA13" s="59"/>
      <c r="AB13" s="41"/>
      <c r="AC13" s="58"/>
      <c r="AD13" s="58"/>
      <c r="AE13" s="60"/>
      <c r="AF13" s="41"/>
      <c r="AG13" s="58"/>
      <c r="AH13" s="58"/>
      <c r="AI13" s="41"/>
      <c r="AK13" s="41"/>
      <c r="AL13" s="58"/>
      <c r="AM13" s="58"/>
    </row>
    <row r="14" spans="1:39" s="13" customFormat="1" ht="31.5" customHeight="1" x14ac:dyDescent="0.25">
      <c r="A14" s="63"/>
      <c r="B14" s="64"/>
      <c r="C14" s="65"/>
      <c r="D14" s="66"/>
      <c r="E14" s="64"/>
      <c r="F14" s="65"/>
      <c r="G14" s="66"/>
      <c r="H14" s="64"/>
      <c r="I14" s="67"/>
      <c r="J14" s="79"/>
      <c r="K14" s="61"/>
      <c r="L14" s="68"/>
      <c r="N14" s="48"/>
      <c r="O14" s="62"/>
      <c r="P14" s="48"/>
      <c r="Q14" s="58"/>
      <c r="R14" s="58"/>
      <c r="S14" s="131"/>
      <c r="U14" s="59"/>
      <c r="V14" s="48"/>
      <c r="W14" s="62"/>
      <c r="X14" s="48"/>
      <c r="Y14" s="58"/>
      <c r="Z14" s="58"/>
      <c r="AA14" s="59"/>
      <c r="AB14" s="41"/>
      <c r="AC14" s="58"/>
      <c r="AD14" s="58"/>
      <c r="AE14" s="60"/>
      <c r="AF14" s="41"/>
      <c r="AG14" s="58"/>
      <c r="AH14" s="58"/>
      <c r="AI14" s="41"/>
      <c r="AK14" s="41"/>
      <c r="AL14" s="58"/>
      <c r="AM14" s="58"/>
    </row>
    <row r="15" spans="1:39" s="13" customFormat="1" ht="31.5" customHeight="1" x14ac:dyDescent="0.25">
      <c r="A15" s="256" t="str">
        <f ca="1">OFFSET('DE-EN'!A87,0,$I$1)</f>
        <v>rinsing procedure</v>
      </c>
      <c r="B15" s="257"/>
      <c r="C15" s="257"/>
      <c r="D15" s="257"/>
      <c r="E15" s="257"/>
      <c r="F15" s="258"/>
      <c r="G15" s="256" t="str">
        <f ca="1">Flow_conditions!F9</f>
        <v>remarks</v>
      </c>
      <c r="H15" s="258"/>
      <c r="I15" s="67"/>
      <c r="J15" s="79"/>
      <c r="K15" s="61"/>
      <c r="L15" s="68"/>
      <c r="N15" s="48"/>
      <c r="O15" s="62"/>
      <c r="P15" s="48"/>
      <c r="Q15" s="58"/>
      <c r="R15" s="58" t="s">
        <v>130</v>
      </c>
      <c r="S15" s="131"/>
      <c r="U15" s="59"/>
      <c r="V15" s="48"/>
      <c r="W15" s="62"/>
      <c r="X15" s="48"/>
      <c r="Y15" s="58"/>
      <c r="Z15" s="58"/>
      <c r="AA15" s="59"/>
      <c r="AB15" s="41"/>
      <c r="AC15" s="58"/>
      <c r="AD15" s="58"/>
      <c r="AE15" s="60"/>
      <c r="AF15" s="41"/>
      <c r="AG15" s="58"/>
      <c r="AH15" s="58"/>
      <c r="AI15" s="41"/>
      <c r="AK15" s="41"/>
      <c r="AL15" s="58"/>
      <c r="AM15" s="58"/>
    </row>
    <row r="16" spans="1:39" s="13" customFormat="1" ht="41.25" customHeight="1" x14ac:dyDescent="0.25">
      <c r="A16" s="267" t="str">
        <f ca="1">OFFSET('DE-EN'!A88,0,$I$1)</f>
        <v>the probe head was rinsed during the proficiency test:</v>
      </c>
      <c r="B16" s="268"/>
      <c r="C16" s="268"/>
      <c r="D16" s="269"/>
      <c r="E16" s="265" t="str">
        <f ca="1">R3</f>
        <v>please select</v>
      </c>
      <c r="F16" s="266"/>
      <c r="G16" s="263"/>
      <c r="H16" s="264"/>
      <c r="I16" s="67"/>
      <c r="J16" s="79"/>
      <c r="K16" s="54" t="str">
        <f ca="1">INDIRECT("E16")</f>
        <v>please select</v>
      </c>
      <c r="L16" s="55" t="str">
        <f ca="1">VLOOKUP(K16,$R$3:$S$17,2,0)</f>
        <v>Spu0</v>
      </c>
      <c r="M16" s="13">
        <f ca="1">INDIRECT("G16")</f>
        <v>0</v>
      </c>
      <c r="N16" s="48"/>
      <c r="O16" s="62"/>
      <c r="P16" s="48"/>
      <c r="Q16" s="58"/>
      <c r="R16" s="56" t="s">
        <v>86</v>
      </c>
      <c r="S16" s="128" t="s">
        <v>52</v>
      </c>
      <c r="U16" s="59"/>
      <c r="V16" s="48"/>
      <c r="W16" s="62"/>
      <c r="X16" s="48"/>
      <c r="Y16" s="58"/>
      <c r="Z16" s="58"/>
      <c r="AA16" s="59"/>
      <c r="AB16" s="41"/>
      <c r="AC16" s="58"/>
      <c r="AD16" s="58"/>
      <c r="AE16" s="60"/>
      <c r="AF16" s="41"/>
      <c r="AG16" s="58"/>
      <c r="AH16" s="58"/>
      <c r="AI16" s="41"/>
      <c r="AK16" s="41"/>
      <c r="AL16" s="58"/>
      <c r="AM16" s="58"/>
    </row>
    <row r="17" spans="1:39" s="13" customFormat="1" ht="41.25" customHeight="1" x14ac:dyDescent="0.25">
      <c r="A17" s="267" t="str">
        <f ca="1">OFFSET('DE-EN'!A89,0,$I$1)</f>
        <v>rinsing residues were taken into account in the measurement result:</v>
      </c>
      <c r="B17" s="268"/>
      <c r="C17" s="268"/>
      <c r="D17" s="269"/>
      <c r="E17" s="265" t="str">
        <f ca="1">T3</f>
        <v>please select</v>
      </c>
      <c r="F17" s="266"/>
      <c r="G17" s="263"/>
      <c r="H17" s="264"/>
      <c r="I17" s="69"/>
      <c r="J17" s="79"/>
      <c r="K17" s="54" t="str">
        <f ca="1">INDIRECT("E17")</f>
        <v>please select</v>
      </c>
      <c r="L17" s="55" t="str">
        <f ca="1">VLOOKUP(K17,$T$3:$U$5,2,0)</f>
        <v>Sra0</v>
      </c>
      <c r="M17" s="13">
        <f ca="1">INDIRECT("G17")</f>
        <v>0</v>
      </c>
      <c r="N17" s="48"/>
      <c r="O17" s="62"/>
      <c r="P17" s="48"/>
      <c r="Q17" s="58"/>
      <c r="R17" s="56" t="s">
        <v>87</v>
      </c>
      <c r="S17" s="128" t="s">
        <v>53</v>
      </c>
      <c r="U17" s="59"/>
      <c r="V17" s="48"/>
      <c r="W17" s="62"/>
      <c r="X17" s="48"/>
      <c r="Y17" s="58"/>
      <c r="Z17" s="58"/>
      <c r="AA17" s="59"/>
      <c r="AB17" s="41"/>
      <c r="AC17" s="58"/>
      <c r="AD17" s="58"/>
      <c r="AE17" s="60"/>
      <c r="AF17" s="41"/>
      <c r="AG17" s="58"/>
      <c r="AH17" s="58"/>
      <c r="AI17" s="41"/>
      <c r="AK17" s="41"/>
      <c r="AL17" s="58"/>
      <c r="AM17" s="58"/>
    </row>
    <row r="18" spans="1:39" s="64" customFormat="1" ht="31.5" customHeight="1" x14ac:dyDescent="0.25">
      <c r="A18" s="32"/>
      <c r="C18" s="65"/>
      <c r="D18" s="66"/>
      <c r="F18" s="65"/>
      <c r="G18" s="66"/>
      <c r="I18" s="67"/>
      <c r="J18" s="68"/>
      <c r="K18" s="70"/>
      <c r="L18" s="65"/>
      <c r="N18" s="71"/>
      <c r="O18" s="72"/>
      <c r="P18" s="71"/>
      <c r="Q18" s="73"/>
      <c r="R18" s="73"/>
      <c r="S18" s="74"/>
      <c r="U18" s="74"/>
      <c r="V18" s="71"/>
      <c r="W18" s="72"/>
      <c r="X18" s="71"/>
      <c r="Y18" s="73"/>
      <c r="Z18" s="73"/>
      <c r="AA18" s="74"/>
      <c r="AB18" s="75"/>
      <c r="AC18" s="73"/>
      <c r="AD18" s="73"/>
      <c r="AE18" s="69"/>
      <c r="AF18" s="75"/>
      <c r="AG18" s="73"/>
      <c r="AH18" s="73"/>
      <c r="AI18" s="75"/>
      <c r="AK18" s="75"/>
      <c r="AL18" s="73"/>
      <c r="AM18" s="73"/>
    </row>
    <row r="19" spans="1:39" s="16" customFormat="1" ht="31.5" customHeight="1" x14ac:dyDescent="0.25">
      <c r="A19" s="256" t="str">
        <f ca="1">OFFSET('DE-EN'!A90,0,$I$1)</f>
        <v>heavy metal analysis</v>
      </c>
      <c r="B19" s="257"/>
      <c r="C19" s="257"/>
      <c r="D19" s="258"/>
      <c r="E19" s="256" t="str">
        <f ca="1">Flow_conditions!F9</f>
        <v>remarks</v>
      </c>
      <c r="F19" s="257"/>
      <c r="G19" s="257"/>
      <c r="H19" s="258"/>
      <c r="I19" s="67"/>
      <c r="J19" s="68"/>
      <c r="K19" s="39"/>
      <c r="L19" s="65"/>
      <c r="N19" s="71"/>
      <c r="O19" s="72"/>
      <c r="P19" s="71"/>
      <c r="Q19" s="73"/>
      <c r="R19" s="73"/>
      <c r="S19" s="74"/>
      <c r="U19" s="74"/>
      <c r="V19" s="71"/>
      <c r="W19" s="72"/>
      <c r="X19" s="71"/>
      <c r="Y19" s="73"/>
      <c r="Z19" s="73"/>
      <c r="AA19" s="74"/>
      <c r="AB19" s="71"/>
      <c r="AC19" s="73"/>
      <c r="AD19" s="73"/>
      <c r="AE19" s="69"/>
      <c r="AF19" s="71"/>
      <c r="AG19" s="73"/>
      <c r="AH19" s="73"/>
      <c r="AI19" s="71"/>
      <c r="AK19" s="71"/>
      <c r="AL19" s="73"/>
      <c r="AM19" s="73"/>
    </row>
    <row r="20" spans="1:39" ht="31.5" customHeight="1" x14ac:dyDescent="0.25">
      <c r="A20" s="113" t="str">
        <f ca="1">V2</f>
        <v>digestion conforming to</v>
      </c>
      <c r="B20" s="254" t="str">
        <f ca="1">V3</f>
        <v>please select</v>
      </c>
      <c r="C20" s="270"/>
      <c r="D20" s="270"/>
      <c r="E20" s="262"/>
      <c r="F20" s="263"/>
      <c r="G20" s="263"/>
      <c r="H20" s="264"/>
      <c r="I20" s="67"/>
      <c r="J20" s="68"/>
      <c r="K20" s="54" t="str">
        <f ca="1">INDIRECT("B20")</f>
        <v>please select</v>
      </c>
      <c r="L20" s="55" t="str">
        <f ca="1">VLOOKUP(K20,$V$3:$W$17,2,0)</f>
        <v>Nrm0</v>
      </c>
      <c r="M20" s="13">
        <f ca="1">INDIRECT("E20")</f>
        <v>0</v>
      </c>
      <c r="N20" s="48"/>
      <c r="O20" s="62"/>
      <c r="P20" s="48"/>
      <c r="Q20" s="58"/>
      <c r="R20" s="58"/>
      <c r="S20" s="59"/>
      <c r="U20" s="59"/>
      <c r="V20" s="48"/>
      <c r="W20" s="62"/>
      <c r="X20" s="48"/>
      <c r="Y20" s="58"/>
      <c r="Z20" s="58"/>
      <c r="AA20" s="59"/>
      <c r="AB20" s="48"/>
      <c r="AC20" s="58"/>
      <c r="AD20" s="58"/>
      <c r="AE20" s="60"/>
      <c r="AF20" s="48"/>
      <c r="AG20" s="58"/>
      <c r="AH20" s="58"/>
      <c r="AI20" s="48"/>
      <c r="AK20" s="48"/>
      <c r="AL20" s="58"/>
      <c r="AM20" s="58"/>
    </row>
    <row r="21" spans="1:39" ht="31.5" customHeight="1" x14ac:dyDescent="0.25">
      <c r="A21" s="113" t="str">
        <f ca="1">X2</f>
        <v>analysis device</v>
      </c>
      <c r="B21" s="254" t="str">
        <f ca="1">X3</f>
        <v>please select</v>
      </c>
      <c r="C21" s="270"/>
      <c r="D21" s="270"/>
      <c r="E21" s="262"/>
      <c r="F21" s="263"/>
      <c r="G21" s="263"/>
      <c r="H21" s="264"/>
      <c r="I21" s="67"/>
      <c r="J21" s="68"/>
      <c r="K21" s="54" t="str">
        <f ca="1">INDIRECT("B21")</f>
        <v>please select</v>
      </c>
      <c r="L21" s="55" t="str">
        <f ca="1">VLOOKUP(K21,$X$3:$Y$17,2,0)</f>
        <v>Ang0</v>
      </c>
      <c r="M21" s="13">
        <f ca="1">INDIRECT("E21")</f>
        <v>0</v>
      </c>
      <c r="N21" s="49"/>
      <c r="O21" s="62"/>
      <c r="P21" s="49"/>
      <c r="Q21" s="59"/>
      <c r="R21" s="59"/>
      <c r="S21" s="59"/>
      <c r="U21" s="59"/>
      <c r="V21" s="49"/>
      <c r="W21" s="62"/>
      <c r="X21" s="49"/>
      <c r="Y21" s="59"/>
      <c r="Z21" s="59"/>
      <c r="AA21" s="59"/>
      <c r="AC21" s="60"/>
      <c r="AD21" s="60"/>
      <c r="AE21" s="60"/>
      <c r="AG21" s="60"/>
      <c r="AH21" s="60"/>
      <c r="AL21" s="60"/>
      <c r="AM21" s="60"/>
    </row>
    <row r="22" spans="1:39" ht="31.5" customHeight="1" thickBot="1" x14ac:dyDescent="0.3">
      <c r="A22" s="76"/>
      <c r="B22" s="64"/>
      <c r="C22" s="65"/>
      <c r="D22" s="66"/>
      <c r="I22" s="67"/>
      <c r="J22" s="68"/>
      <c r="K22" s="39"/>
      <c r="L22" s="65"/>
      <c r="N22" s="49"/>
      <c r="O22" s="62"/>
      <c r="P22" s="49"/>
      <c r="Q22" s="59"/>
      <c r="R22" s="59"/>
      <c r="S22" s="59"/>
      <c r="U22" s="59"/>
      <c r="V22" s="49"/>
      <c r="W22" s="62"/>
      <c r="X22" s="49"/>
      <c r="Y22" s="59"/>
      <c r="Z22" s="59"/>
      <c r="AA22" s="59"/>
      <c r="AC22" s="60"/>
      <c r="AD22" s="60"/>
      <c r="AE22" s="60"/>
      <c r="AG22" s="60"/>
      <c r="AH22" s="60"/>
      <c r="AL22" s="60"/>
      <c r="AM22" s="60"/>
    </row>
    <row r="23" spans="1:39" ht="38.25" customHeight="1" thickBot="1" x14ac:dyDescent="0.3">
      <c r="A23" s="252" t="str">
        <f ca="1">OFFSET('DE-EN'!A121,0,$I$1)</f>
        <v>Details of the analysis (gas)</v>
      </c>
      <c r="B23" s="253"/>
      <c r="C23" s="253"/>
      <c r="D23" s="253"/>
      <c r="E23" s="253"/>
      <c r="F23" s="253"/>
      <c r="G23" s="253"/>
      <c r="H23" s="188" t="str">
        <f>Information!C4&amp;Information!D4</f>
        <v/>
      </c>
      <c r="I23" s="12"/>
      <c r="J23" s="77"/>
      <c r="K23" s="40"/>
      <c r="L23" s="13"/>
      <c r="M23" s="13"/>
      <c r="N23" s="41"/>
      <c r="O23" s="13"/>
      <c r="P23" s="41"/>
      <c r="Q23" s="41"/>
      <c r="R23" s="41"/>
      <c r="S23" s="42"/>
      <c r="T23" s="41"/>
      <c r="U23" s="13"/>
      <c r="V23" s="41"/>
      <c r="W23" s="41"/>
      <c r="X23" s="41"/>
      <c r="Y23" s="4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K23" s="12"/>
      <c r="AL23" s="12"/>
      <c r="AM23" s="12"/>
    </row>
    <row r="24" spans="1:39" x14ac:dyDescent="0.25">
      <c r="A24" s="43"/>
      <c r="B24" s="261"/>
      <c r="C24" s="261"/>
      <c r="D24" s="261"/>
      <c r="E24" s="261"/>
      <c r="F24" s="261"/>
      <c r="G24" s="261"/>
      <c r="H24" s="261"/>
      <c r="I24" s="12"/>
      <c r="J24" s="78"/>
      <c r="K24" s="44"/>
      <c r="L24" s="13"/>
      <c r="M24" s="13"/>
      <c r="N24" s="41" t="s">
        <v>213</v>
      </c>
      <c r="O24" s="42" t="s">
        <v>57</v>
      </c>
      <c r="P24" s="41" t="s">
        <v>214</v>
      </c>
      <c r="Q24" s="45" t="s">
        <v>57</v>
      </c>
      <c r="R24" s="45" t="s">
        <v>215</v>
      </c>
      <c r="S24" s="46" t="s">
        <v>57</v>
      </c>
      <c r="T24" s="41" t="s">
        <v>216</v>
      </c>
      <c r="U24" s="42" t="s">
        <v>57</v>
      </c>
      <c r="V24" s="41" t="s">
        <v>217</v>
      </c>
      <c r="W24" s="45" t="s">
        <v>57</v>
      </c>
      <c r="X24" s="41"/>
      <c r="Y24" s="4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K24" s="12"/>
      <c r="AL24" s="12"/>
      <c r="AM24" s="12"/>
    </row>
    <row r="25" spans="1:39" s="13" customFormat="1" ht="30.75" customHeight="1" x14ac:dyDescent="0.25">
      <c r="A25" s="256" t="str">
        <f ca="1">A3</f>
        <v>expanded (95%) measurement uncertainty</v>
      </c>
      <c r="B25" s="257"/>
      <c r="C25" s="258"/>
      <c r="E25" s="256" t="str">
        <f ca="1">OFFSET('DE-EN'!A124,0,$I$1)</f>
        <v>used analysis methods</v>
      </c>
      <c r="F25" s="257"/>
      <c r="G25" s="257"/>
      <c r="H25" s="258"/>
      <c r="J25" s="15"/>
      <c r="K25" s="15"/>
      <c r="L25" s="12"/>
      <c r="M25" s="12"/>
      <c r="N25" s="48" t="str">
        <f ca="1">N3</f>
        <v>please select</v>
      </c>
      <c r="O25" s="49" t="s">
        <v>218</v>
      </c>
      <c r="P25" s="48" t="str">
        <f ca="1">N25</f>
        <v>please select</v>
      </c>
      <c r="Q25" s="48" t="s">
        <v>219</v>
      </c>
      <c r="R25" s="48" t="str">
        <f ca="1">P25</f>
        <v>please select</v>
      </c>
      <c r="S25" s="50" t="s">
        <v>220</v>
      </c>
      <c r="T25" s="48" t="str">
        <f ca="1">R25</f>
        <v>please select</v>
      </c>
      <c r="U25" s="48" t="s">
        <v>221</v>
      </c>
      <c r="V25" s="48" t="str">
        <f ca="1">T25</f>
        <v>please select</v>
      </c>
      <c r="W25" s="48" t="s">
        <v>222</v>
      </c>
      <c r="X25" s="48"/>
      <c r="Y25" s="48"/>
    </row>
    <row r="26" spans="1:39" s="13" customFormat="1" ht="30.75" customHeight="1" x14ac:dyDescent="0.25">
      <c r="A26" s="113" t="str">
        <f ca="1">OFFSET('DE-EN'!A122,0,$I$1)</f>
        <v>NOₓ (indicated as NO₂)</v>
      </c>
      <c r="B26" s="115"/>
      <c r="C26" s="114" t="s">
        <v>1</v>
      </c>
      <c r="E26" s="119" t="str">
        <f ca="1">OFFSET('DE-EN'!A125,0,$I$1)</f>
        <v>component</v>
      </c>
      <c r="F26" s="271" t="str">
        <f ca="1">OFFSET('DE-EN'!A126,0,$I$1)</f>
        <v>method</v>
      </c>
      <c r="G26" s="272"/>
      <c r="H26" s="119" t="str">
        <f ca="1">Flow_conditions!F9</f>
        <v>remarks</v>
      </c>
      <c r="J26" s="80">
        <f ca="1">INDIRECT("B26")</f>
        <v>0</v>
      </c>
      <c r="K26" s="14"/>
      <c r="L26" s="12"/>
      <c r="M26" s="12"/>
      <c r="N26" s="48" t="s">
        <v>224</v>
      </c>
      <c r="O26" s="49" t="s">
        <v>225</v>
      </c>
      <c r="P26" s="48" t="str">
        <f ca="1">OFFSET('DE-EN'!A129,0,$I$1)</f>
        <v>EN 14791 - IC</v>
      </c>
      <c r="Q26" s="48" t="s">
        <v>226</v>
      </c>
      <c r="R26" s="48" t="str">
        <f ca="1">OFFSET('DE-EN'!A131,0,$I$1)</f>
        <v>CEN/TS 13649</v>
      </c>
      <c r="S26" s="50" t="s">
        <v>227</v>
      </c>
      <c r="T26" s="48" t="s">
        <v>228</v>
      </c>
      <c r="U26" s="48" t="s">
        <v>229</v>
      </c>
      <c r="V26" s="48" t="s">
        <v>230</v>
      </c>
      <c r="W26" s="48" t="s">
        <v>231</v>
      </c>
      <c r="X26" s="56"/>
      <c r="Y26" s="48"/>
    </row>
    <row r="27" spans="1:39" s="13" customFormat="1" ht="30.75" hidden="1" customHeight="1" x14ac:dyDescent="0.25">
      <c r="A27" s="113" t="s">
        <v>223</v>
      </c>
      <c r="B27" s="115"/>
      <c r="C27" s="114" t="s">
        <v>1</v>
      </c>
      <c r="E27" s="113" t="s">
        <v>223</v>
      </c>
      <c r="F27" s="262" t="str">
        <f ca="1">N25</f>
        <v>please select</v>
      </c>
      <c r="G27" s="264"/>
      <c r="H27" s="116"/>
      <c r="J27" s="80">
        <f ca="1">INDIRECT("B27")</f>
        <v>0</v>
      </c>
      <c r="K27" s="54" t="str">
        <f ca="1">INDIRECT("F27")</f>
        <v>please select</v>
      </c>
      <c r="L27" s="55" t="str">
        <f ca="1">VLOOKUP(K27,N25:O36,2,0)</f>
        <v>AnF0</v>
      </c>
      <c r="M27" s="54">
        <f ca="1">INDIRECT("H27")</f>
        <v>0</v>
      </c>
      <c r="N27" s="48" t="s">
        <v>232</v>
      </c>
      <c r="O27" s="49" t="s">
        <v>233</v>
      </c>
      <c r="P27" s="48" t="str">
        <f ca="1">OFFSET('DE-EN'!A130,0,$I$1)</f>
        <v>EN 14791 - Thorin</v>
      </c>
      <c r="Q27" s="48" t="s">
        <v>234</v>
      </c>
      <c r="R27" s="48" t="str">
        <f ca="1">V6</f>
        <v>other standard:</v>
      </c>
      <c r="S27" s="50" t="s">
        <v>235</v>
      </c>
      <c r="T27" s="48" t="s">
        <v>236</v>
      </c>
      <c r="U27" s="48" t="s">
        <v>237</v>
      </c>
      <c r="V27" s="48" t="s">
        <v>238</v>
      </c>
      <c r="W27" s="48" t="s">
        <v>239</v>
      </c>
      <c r="X27" s="56"/>
      <c r="Y27" s="48"/>
    </row>
    <row r="28" spans="1:39" s="13" customFormat="1" ht="30.75" customHeight="1" x14ac:dyDescent="0.25">
      <c r="A28" s="113" t="s">
        <v>197</v>
      </c>
      <c r="B28" s="115"/>
      <c r="C28" s="114" t="s">
        <v>1</v>
      </c>
      <c r="E28" s="113" t="s">
        <v>305</v>
      </c>
      <c r="F28" s="262" t="str">
        <f ca="1">P25</f>
        <v>please select</v>
      </c>
      <c r="G28" s="264"/>
      <c r="H28" s="116"/>
      <c r="J28" s="80">
        <f ca="1">INDIRECT("B28")</f>
        <v>0</v>
      </c>
      <c r="K28" s="54" t="str">
        <f ca="1">INDIRECT("F28")</f>
        <v>please select</v>
      </c>
      <c r="L28" s="55" t="str">
        <f ca="1">VLOOKUP(K28,P25:Q36,2,0)</f>
        <v>AnS0</v>
      </c>
      <c r="M28" s="54">
        <f ca="1">INDIRECT("H28")</f>
        <v>0</v>
      </c>
      <c r="N28" s="48" t="s">
        <v>240</v>
      </c>
      <c r="O28" s="49" t="s">
        <v>241</v>
      </c>
      <c r="P28" s="48" t="str">
        <f ca="1">V6</f>
        <v>other standard:</v>
      </c>
      <c r="Q28" s="48" t="s">
        <v>242</v>
      </c>
      <c r="R28" s="48" t="str">
        <f ca="1">V7</f>
        <v>in-house method:</v>
      </c>
      <c r="S28" s="50" t="s">
        <v>243</v>
      </c>
      <c r="T28" s="48" t="s">
        <v>244</v>
      </c>
      <c r="U28" s="48" t="s">
        <v>245</v>
      </c>
      <c r="V28" s="48" t="str">
        <f ca="1">N8</f>
        <v>other:</v>
      </c>
      <c r="W28" s="48" t="s">
        <v>246</v>
      </c>
      <c r="X28" s="58"/>
      <c r="Y28" s="48"/>
    </row>
    <row r="29" spans="1:39" s="13" customFormat="1" ht="30.75" customHeight="1" x14ac:dyDescent="0.25">
      <c r="A29" s="113" t="str">
        <f ca="1">Gas!G3</f>
        <v>TOC</v>
      </c>
      <c r="B29" s="115"/>
      <c r="C29" s="114" t="s">
        <v>1</v>
      </c>
      <c r="E29" s="113" t="str">
        <f ca="1">"ETX ("&amp;A31&amp;", "&amp;A32&amp;" &amp; "&amp;A33&amp;")"</f>
        <v>ETX (ethyl benzene, toluene &amp; Xylol)</v>
      </c>
      <c r="F29" s="262" t="str">
        <f ca="1">T25</f>
        <v>please select</v>
      </c>
      <c r="G29" s="264"/>
      <c r="H29" s="116"/>
      <c r="J29" s="80">
        <f ca="1">INDIRECT("B29")</f>
        <v>0</v>
      </c>
      <c r="K29" s="54" t="str">
        <f ca="1">INDIRECT("F29")</f>
        <v>please select</v>
      </c>
      <c r="L29" s="55" t="str">
        <f ca="1">VLOOKUP(K29,R25:S36,2,0)</f>
        <v>AnO0</v>
      </c>
      <c r="M29" s="54">
        <f ca="1">INDIRECT("H29")</f>
        <v>0</v>
      </c>
      <c r="N29" s="48" t="str">
        <f ca="1">V6</f>
        <v>other standard:</v>
      </c>
      <c r="O29" s="49" t="s">
        <v>247</v>
      </c>
      <c r="P29" s="48" t="str">
        <f ca="1">V7</f>
        <v>in-house method:</v>
      </c>
      <c r="Q29" s="48" t="s">
        <v>248</v>
      </c>
      <c r="S29" s="50"/>
      <c r="T29" s="48" t="s">
        <v>249</v>
      </c>
      <c r="U29" s="48" t="s">
        <v>250</v>
      </c>
      <c r="V29" s="48"/>
      <c r="W29" s="48"/>
      <c r="X29" s="48"/>
      <c r="Y29" s="48"/>
    </row>
    <row r="30" spans="1:39" s="13" customFormat="1" ht="30.75" customHeight="1" x14ac:dyDescent="0.25">
      <c r="A30" s="113" t="s">
        <v>305</v>
      </c>
      <c r="B30" s="115"/>
      <c r="C30" s="114" t="s">
        <v>1</v>
      </c>
      <c r="J30" s="80">
        <f ca="1">INDIRECT("B30")</f>
        <v>0</v>
      </c>
      <c r="K30" s="54"/>
      <c r="L30" s="55"/>
      <c r="M30" s="54"/>
      <c r="N30" s="48" t="str">
        <f ca="1">V7</f>
        <v>in-house method:</v>
      </c>
      <c r="O30" s="49" t="s">
        <v>251</v>
      </c>
      <c r="P30" s="48"/>
      <c r="Q30" s="48"/>
      <c r="R30" s="58"/>
      <c r="S30" s="50"/>
      <c r="T30" s="48" t="str">
        <f ca="1">OFFSET('DE-EN'!A132,0,$I$1)</f>
        <v>other solvent(s):</v>
      </c>
      <c r="U30" s="48" t="s">
        <v>252</v>
      </c>
      <c r="W30" s="48"/>
      <c r="X30" s="58"/>
      <c r="Y30" s="59"/>
    </row>
    <row r="31" spans="1:39" s="13" customFormat="1" ht="30.75" customHeight="1" x14ac:dyDescent="0.25">
      <c r="A31" s="113" t="str">
        <f ca="1">Gas!I3</f>
        <v>ethyl benzene</v>
      </c>
      <c r="B31" s="115"/>
      <c r="C31" s="114" t="s">
        <v>1</v>
      </c>
      <c r="E31" s="256" t="str">
        <f ca="1">OFFSET('DE-EN'!A127,0,$I$1)</f>
        <v>further information on ETX-analysis</v>
      </c>
      <c r="F31" s="257"/>
      <c r="G31" s="257"/>
      <c r="H31" s="119" t="str">
        <f ca="1">Flow_conditions!F9</f>
        <v>remarks</v>
      </c>
      <c r="J31" s="80">
        <f ca="1">INDIRECT("B31")</f>
        <v>0</v>
      </c>
      <c r="K31" s="54"/>
      <c r="L31" s="55"/>
      <c r="M31" s="54"/>
      <c r="N31" s="48"/>
      <c r="O31" s="62"/>
      <c r="P31" s="48"/>
      <c r="Q31" s="48"/>
      <c r="R31" s="58"/>
      <c r="S31" s="50"/>
      <c r="T31" s="48" t="str">
        <f ca="1">OFFSET('DE-EN'!A133,0,$I$1)</f>
        <v>none (thermodesorption)</v>
      </c>
      <c r="U31" s="48" t="s">
        <v>253</v>
      </c>
      <c r="W31" s="48"/>
      <c r="X31" s="58"/>
      <c r="Y31" s="59"/>
    </row>
    <row r="32" spans="1:39" s="13" customFormat="1" ht="30.75" customHeight="1" x14ac:dyDescent="0.25">
      <c r="A32" s="113" t="str">
        <f ca="1">Gas!J3</f>
        <v>toluene</v>
      </c>
      <c r="B32" s="115"/>
      <c r="C32" s="114" t="s">
        <v>1</v>
      </c>
      <c r="E32" s="113" t="str">
        <f ca="1">OFFSET('DE-EN'!A128,0,$I$1)</f>
        <v>desorption solvent</v>
      </c>
      <c r="F32" s="262" t="str">
        <f ca="1">T25</f>
        <v>please select</v>
      </c>
      <c r="G32" s="264"/>
      <c r="H32" s="116"/>
      <c r="J32" s="80">
        <f ca="1">INDIRECT("B32")</f>
        <v>0</v>
      </c>
      <c r="K32" s="54" t="str">
        <f ca="1">INDIRECT("F32")</f>
        <v>please select</v>
      </c>
      <c r="L32" s="55" t="str">
        <f ca="1">VLOOKUP(K32,T25:U36,2,0)</f>
        <v>DeO0</v>
      </c>
      <c r="M32" s="54">
        <f ca="1">INDIRECT("H32")</f>
        <v>0</v>
      </c>
      <c r="N32" s="48"/>
      <c r="O32" s="62"/>
      <c r="P32" s="48"/>
      <c r="Q32" s="48"/>
      <c r="R32" s="58"/>
      <c r="S32" s="50"/>
      <c r="T32" s="48"/>
      <c r="U32" s="48"/>
      <c r="W32" s="48"/>
      <c r="X32" s="58"/>
      <c r="Y32" s="59"/>
    </row>
    <row r="33" spans="1:25" s="13" customFormat="1" ht="30.75" customHeight="1" x14ac:dyDescent="0.25">
      <c r="A33" s="113" t="s">
        <v>201</v>
      </c>
      <c r="B33" s="115"/>
      <c r="C33" s="114" t="s">
        <v>1</v>
      </c>
      <c r="E33" s="113" t="str">
        <f ca="1">A21</f>
        <v>analysis device</v>
      </c>
      <c r="F33" s="273" t="str">
        <f ca="1">V25</f>
        <v>please select</v>
      </c>
      <c r="G33" s="274"/>
      <c r="H33" s="116"/>
      <c r="J33" s="80">
        <f ca="1">INDIRECT("B33")</f>
        <v>0</v>
      </c>
      <c r="K33" s="54" t="str">
        <f ca="1">INDIRECT("F33")</f>
        <v>please select</v>
      </c>
      <c r="L33" s="55" t="str">
        <f ca="1">VLOOKUP(K33,V25:W36,2,0)</f>
        <v>AgO0</v>
      </c>
      <c r="M33" s="54">
        <f ca="1">INDIRECT("H33")</f>
        <v>0</v>
      </c>
      <c r="N33" s="48"/>
      <c r="O33" s="62"/>
      <c r="P33" s="48"/>
      <c r="Q33" s="48"/>
      <c r="R33" s="58"/>
      <c r="S33" s="50"/>
      <c r="T33" s="48"/>
      <c r="U33" s="48"/>
      <c r="V33" s="48"/>
      <c r="W33" s="48"/>
      <c r="X33" s="58"/>
      <c r="Y33" s="59"/>
    </row>
  </sheetData>
  <sheetProtection password="C72E" sheet="1" selectLockedCells="1"/>
  <mergeCells count="34">
    <mergeCell ref="F33:G33"/>
    <mergeCell ref="F27:G27"/>
    <mergeCell ref="F28:G28"/>
    <mergeCell ref="F29:G29"/>
    <mergeCell ref="E31:G31"/>
    <mergeCell ref="F32:G32"/>
    <mergeCell ref="A23:G23"/>
    <mergeCell ref="B24:H24"/>
    <mergeCell ref="A25:C25"/>
    <mergeCell ref="E25:H25"/>
    <mergeCell ref="F26:G26"/>
    <mergeCell ref="E19:H19"/>
    <mergeCell ref="A19:D19"/>
    <mergeCell ref="E20:H20"/>
    <mergeCell ref="E21:H21"/>
    <mergeCell ref="A15:F15"/>
    <mergeCell ref="E16:F16"/>
    <mergeCell ref="E17:F17"/>
    <mergeCell ref="G16:H16"/>
    <mergeCell ref="G17:H17"/>
    <mergeCell ref="A16:D16"/>
    <mergeCell ref="A17:D17"/>
    <mergeCell ref="G15:H15"/>
    <mergeCell ref="B20:D20"/>
    <mergeCell ref="B21:D21"/>
    <mergeCell ref="A1:G1"/>
    <mergeCell ref="F6:G6"/>
    <mergeCell ref="A3:C3"/>
    <mergeCell ref="F5:G5"/>
    <mergeCell ref="F9:G9"/>
    <mergeCell ref="E3:H3"/>
    <mergeCell ref="E4:G4"/>
    <mergeCell ref="B2:H2"/>
    <mergeCell ref="E8:G8"/>
  </mergeCells>
  <dataValidations count="12">
    <dataValidation type="list" allowBlank="1" showInputMessage="1" showErrorMessage="1" sqref="F5:G5">
      <formula1>$N$3:$N$8</formula1>
    </dataValidation>
    <dataValidation type="list" allowBlank="1" showInputMessage="1" showErrorMessage="1" sqref="F6">
      <formula1>$P$3:$P$6</formula1>
    </dataValidation>
    <dataValidation type="list" allowBlank="1" showInputMessage="1" showErrorMessage="1" sqref="B20">
      <formula1>$V$3:$V$7</formula1>
    </dataValidation>
    <dataValidation type="list" allowBlank="1" showInputMessage="1" showErrorMessage="1" sqref="B21">
      <formula1>$X$3:$X$8</formula1>
    </dataValidation>
    <dataValidation type="list" allowBlank="1" showInputMessage="1" showErrorMessage="1" sqref="F9:G9">
      <formula1>$Z$3:$Z$7</formula1>
    </dataValidation>
    <dataValidation type="list" allowBlank="1" showInputMessage="1" showErrorMessage="1" sqref="E17">
      <formula1>$T$3:$T$5</formula1>
    </dataValidation>
    <dataValidation type="list" allowBlank="1" showInputMessage="1" showErrorMessage="1" sqref="E16">
      <formula1>$R$3:$R$8</formula1>
    </dataValidation>
    <dataValidation type="list" allowBlank="1" showInputMessage="1" showErrorMessage="1" sqref="F33:G33">
      <formula1>$V$25:$V$28</formula1>
    </dataValidation>
    <dataValidation type="list" allowBlank="1" showInputMessage="1" showErrorMessage="1" sqref="F32:G32">
      <formula1>$T$25:$T$31</formula1>
    </dataValidation>
    <dataValidation type="list" allowBlank="1" showInputMessage="1" showErrorMessage="1" sqref="F29:G29">
      <formula1>$R$25:$R$28</formula1>
    </dataValidation>
    <dataValidation type="list" allowBlank="1" showInputMessage="1" showErrorMessage="1" sqref="F28:G28">
      <formula1>$P$25:$P$29</formula1>
    </dataValidation>
    <dataValidation type="list" allowBlank="1" showInputMessage="1" showErrorMessage="1" sqref="F27:G27">
      <formula1>$N$25:$N$30</formula1>
    </dataValidation>
  </dataValidation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&amp;Lprinted: &amp;D&amp;Rpage &amp;P of &amp;N</oddHeader>
    <oddFooter>&amp;C&amp;F -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A118" sqref="A118"/>
    </sheetView>
  </sheetViews>
  <sheetFormatPr baseColWidth="10" defaultRowHeight="13.2" x14ac:dyDescent="0.25"/>
  <cols>
    <col min="1" max="2" width="97.109375" style="203" customWidth="1"/>
    <col min="3" max="12" width="11" customWidth="1"/>
  </cols>
  <sheetData>
    <row r="1" spans="1:2" ht="26.4" x14ac:dyDescent="0.25">
      <c r="A1" s="210" t="s">
        <v>139</v>
      </c>
      <c r="B1" s="203" t="s">
        <v>307</v>
      </c>
    </row>
    <row r="2" spans="1:2" x14ac:dyDescent="0.25">
      <c r="A2" s="123" t="s">
        <v>280</v>
      </c>
      <c r="B2" s="123" t="s">
        <v>281</v>
      </c>
    </row>
    <row r="3" spans="1:2" x14ac:dyDescent="0.25">
      <c r="A3" s="203" t="s">
        <v>140</v>
      </c>
      <c r="B3" s="203" t="s">
        <v>308</v>
      </c>
    </row>
    <row r="4" spans="1:2" x14ac:dyDescent="0.25">
      <c r="A4" s="203" t="s">
        <v>277</v>
      </c>
      <c r="B4" s="203" t="s">
        <v>309</v>
      </c>
    </row>
    <row r="5" spans="1:2" ht="26.4" x14ac:dyDescent="0.25">
      <c r="A5" s="203" t="s">
        <v>278</v>
      </c>
      <c r="B5" s="203" t="s">
        <v>326</v>
      </c>
    </row>
    <row r="6" spans="1:2" x14ac:dyDescent="0.25">
      <c r="A6" s="203" t="s">
        <v>141</v>
      </c>
      <c r="B6" s="203" t="s">
        <v>310</v>
      </c>
    </row>
    <row r="7" spans="1:2" x14ac:dyDescent="0.25">
      <c r="A7" s="203" t="s">
        <v>142</v>
      </c>
      <c r="B7" s="203" t="s">
        <v>311</v>
      </c>
    </row>
    <row r="8" spans="1:2" x14ac:dyDescent="0.25">
      <c r="A8" s="203" t="s">
        <v>143</v>
      </c>
      <c r="B8" s="203" t="s">
        <v>312</v>
      </c>
    </row>
    <row r="9" spans="1:2" x14ac:dyDescent="0.25">
      <c r="A9" s="203" t="s">
        <v>316</v>
      </c>
      <c r="B9" s="203" t="s">
        <v>313</v>
      </c>
    </row>
    <row r="10" spans="1:2" x14ac:dyDescent="0.25">
      <c r="A10" s="203" t="s">
        <v>317</v>
      </c>
      <c r="B10" s="203" t="s">
        <v>314</v>
      </c>
    </row>
    <row r="11" spans="1:2" x14ac:dyDescent="0.25">
      <c r="A11" s="203" t="s">
        <v>0</v>
      </c>
      <c r="B11" s="203" t="s">
        <v>315</v>
      </c>
    </row>
    <row r="12" spans="1:2" x14ac:dyDescent="0.25">
      <c r="A12" s="203" t="s">
        <v>146</v>
      </c>
      <c r="B12" s="203" t="s">
        <v>318</v>
      </c>
    </row>
    <row r="13" spans="1:2" x14ac:dyDescent="0.25">
      <c r="A13" s="203" t="s">
        <v>319</v>
      </c>
      <c r="B13" s="203" t="s">
        <v>327</v>
      </c>
    </row>
    <row r="14" spans="1:2" x14ac:dyDescent="0.25">
      <c r="A14" s="203" t="s">
        <v>320</v>
      </c>
      <c r="B14" s="203" t="s">
        <v>328</v>
      </c>
    </row>
    <row r="15" spans="1:2" x14ac:dyDescent="0.25">
      <c r="A15" s="203" t="s">
        <v>321</v>
      </c>
      <c r="B15" s="203" t="s">
        <v>329</v>
      </c>
    </row>
    <row r="16" spans="1:2" x14ac:dyDescent="0.25">
      <c r="A16" s="203" t="s">
        <v>147</v>
      </c>
      <c r="B16" s="203" t="s">
        <v>325</v>
      </c>
    </row>
    <row r="17" spans="1:2" ht="26.4" x14ac:dyDescent="0.25">
      <c r="A17" s="203" t="s">
        <v>120</v>
      </c>
      <c r="B17" s="203" t="s">
        <v>322</v>
      </c>
    </row>
    <row r="18" spans="1:2" s="2" customFormat="1" x14ac:dyDescent="0.25">
      <c r="A18" s="19" t="s">
        <v>276</v>
      </c>
      <c r="B18" s="19" t="s">
        <v>330</v>
      </c>
    </row>
    <row r="19" spans="1:2" x14ac:dyDescent="0.25">
      <c r="A19" s="203" t="s">
        <v>323</v>
      </c>
      <c r="B19" s="203" t="s">
        <v>324</v>
      </c>
    </row>
    <row r="27" spans="1:2" x14ac:dyDescent="0.25">
      <c r="A27" s="210" t="s">
        <v>155</v>
      </c>
      <c r="B27" s="203" t="s">
        <v>331</v>
      </c>
    </row>
    <row r="28" spans="1:2" x14ac:dyDescent="0.25">
      <c r="A28" s="203" t="s">
        <v>148</v>
      </c>
      <c r="B28" s="203" t="s">
        <v>332</v>
      </c>
    </row>
    <row r="29" spans="1:2" x14ac:dyDescent="0.25">
      <c r="A29" s="203" t="s">
        <v>20</v>
      </c>
      <c r="B29" s="203" t="s">
        <v>333</v>
      </c>
    </row>
    <row r="30" spans="1:2" x14ac:dyDescent="0.25">
      <c r="A30" t="s">
        <v>157</v>
      </c>
      <c r="B30" s="203" t="s">
        <v>334</v>
      </c>
    </row>
    <row r="31" spans="1:2" x14ac:dyDescent="0.25">
      <c r="A31" t="s">
        <v>346</v>
      </c>
      <c r="B31" s="203" t="s">
        <v>335</v>
      </c>
    </row>
    <row r="32" spans="1:2" x14ac:dyDescent="0.25">
      <c r="A32" t="s">
        <v>158</v>
      </c>
      <c r="B32" s="203" t="s">
        <v>336</v>
      </c>
    </row>
    <row r="33" spans="1:2" x14ac:dyDescent="0.25">
      <c r="A33" t="s">
        <v>160</v>
      </c>
      <c r="B33" s="203" t="s">
        <v>337</v>
      </c>
    </row>
    <row r="34" spans="1:2" x14ac:dyDescent="0.25">
      <c r="A34" t="s">
        <v>162</v>
      </c>
      <c r="B34" s="203" t="s">
        <v>338</v>
      </c>
    </row>
    <row r="35" spans="1:2" x14ac:dyDescent="0.25">
      <c r="A35" t="s">
        <v>163</v>
      </c>
      <c r="B35" s="203" t="s">
        <v>339</v>
      </c>
    </row>
    <row r="36" spans="1:2" x14ac:dyDescent="0.25">
      <c r="A36" t="s">
        <v>164</v>
      </c>
      <c r="B36" s="203" t="s">
        <v>340</v>
      </c>
    </row>
    <row r="37" spans="1:2" x14ac:dyDescent="0.25">
      <c r="A37" t="s">
        <v>159</v>
      </c>
      <c r="B37" t="s">
        <v>341</v>
      </c>
    </row>
    <row r="38" spans="1:2" x14ac:dyDescent="0.25">
      <c r="A38" t="s">
        <v>161</v>
      </c>
      <c r="B38" s="203" t="s">
        <v>342</v>
      </c>
    </row>
    <row r="39" spans="1:2" x14ac:dyDescent="0.25">
      <c r="A39" t="s">
        <v>165</v>
      </c>
      <c r="B39" s="203" t="s">
        <v>343</v>
      </c>
    </row>
    <row r="40" spans="1:2" x14ac:dyDescent="0.25">
      <c r="A40" s="203" t="s">
        <v>151</v>
      </c>
      <c r="B40" s="123" t="s">
        <v>296</v>
      </c>
    </row>
    <row r="41" spans="1:2" x14ac:dyDescent="0.25">
      <c r="A41" t="s">
        <v>45</v>
      </c>
      <c r="B41" t="s">
        <v>344</v>
      </c>
    </row>
    <row r="42" spans="1:2" x14ac:dyDescent="0.25">
      <c r="A42" s="123" t="s">
        <v>279</v>
      </c>
      <c r="B42" s="123" t="s">
        <v>345</v>
      </c>
    </row>
    <row r="51" spans="1:2" x14ac:dyDescent="0.25">
      <c r="A51" s="210" t="s">
        <v>154</v>
      </c>
      <c r="B51" s="203" t="s">
        <v>347</v>
      </c>
    </row>
    <row r="52" spans="1:2" x14ac:dyDescent="0.25">
      <c r="A52" s="203" t="s">
        <v>290</v>
      </c>
      <c r="B52" s="203" t="s">
        <v>348</v>
      </c>
    </row>
    <row r="53" spans="1:2" ht="26.4" x14ac:dyDescent="0.25">
      <c r="A53" s="123" t="s">
        <v>150</v>
      </c>
      <c r="B53" s="123" t="s">
        <v>291</v>
      </c>
    </row>
    <row r="54" spans="1:2" ht="26.4" x14ac:dyDescent="0.25">
      <c r="A54" s="203" t="s">
        <v>284</v>
      </c>
      <c r="B54" s="123" t="s">
        <v>292</v>
      </c>
    </row>
    <row r="55" spans="1:2" ht="26.4" x14ac:dyDescent="0.25">
      <c r="A55" s="123" t="s">
        <v>285</v>
      </c>
      <c r="B55" s="123" t="s">
        <v>293</v>
      </c>
    </row>
    <row r="56" spans="1:2" ht="26.4" x14ac:dyDescent="0.25">
      <c r="A56" s="123" t="s">
        <v>286</v>
      </c>
      <c r="B56" s="123" t="s">
        <v>294</v>
      </c>
    </row>
    <row r="57" spans="1:2" ht="26.4" x14ac:dyDescent="0.25">
      <c r="A57" s="123" t="s">
        <v>288</v>
      </c>
      <c r="B57" s="123" t="s">
        <v>295</v>
      </c>
    </row>
    <row r="58" spans="1:2" ht="26.4" x14ac:dyDescent="0.25">
      <c r="A58" s="123" t="s">
        <v>149</v>
      </c>
      <c r="B58" s="123" t="s">
        <v>398</v>
      </c>
    </row>
    <row r="59" spans="1:2" ht="26.4" x14ac:dyDescent="0.25">
      <c r="A59" s="203" t="s">
        <v>397</v>
      </c>
      <c r="B59" s="123" t="s">
        <v>399</v>
      </c>
    </row>
    <row r="69" spans="1:5" x14ac:dyDescent="0.25">
      <c r="A69" s="210" t="s">
        <v>196</v>
      </c>
      <c r="B69" s="203" t="s">
        <v>349</v>
      </c>
    </row>
    <row r="70" spans="1:5" x14ac:dyDescent="0.25">
      <c r="A70" s="203" t="s">
        <v>297</v>
      </c>
      <c r="B70" s="123" t="s">
        <v>298</v>
      </c>
    </row>
    <row r="71" spans="1:5" x14ac:dyDescent="0.25">
      <c r="A71" s="203" t="s">
        <v>198</v>
      </c>
      <c r="B71" s="123" t="s">
        <v>299</v>
      </c>
      <c r="C71" s="203"/>
      <c r="D71" s="203"/>
      <c r="E71" s="203"/>
    </row>
    <row r="72" spans="1:5" x14ac:dyDescent="0.25">
      <c r="A72" t="s">
        <v>199</v>
      </c>
      <c r="B72" s="2" t="s">
        <v>300</v>
      </c>
      <c r="C72" s="203"/>
      <c r="D72" s="203"/>
      <c r="E72" s="203"/>
    </row>
    <row r="73" spans="1:5" x14ac:dyDescent="0.25">
      <c r="A73" t="s">
        <v>200</v>
      </c>
      <c r="B73" s="2" t="s">
        <v>301</v>
      </c>
    </row>
    <row r="74" spans="1:5" x14ac:dyDescent="0.25">
      <c r="A74" t="s">
        <v>201</v>
      </c>
      <c r="B74" s="2" t="s">
        <v>302</v>
      </c>
    </row>
    <row r="75" spans="1:5" x14ac:dyDescent="0.25">
      <c r="B75"/>
    </row>
    <row r="81" spans="1:2" x14ac:dyDescent="0.25">
      <c r="A81" s="210" t="s">
        <v>166</v>
      </c>
      <c r="B81" s="203" t="s">
        <v>350</v>
      </c>
    </row>
    <row r="82" spans="1:2" x14ac:dyDescent="0.25">
      <c r="A82" s="203" t="s">
        <v>172</v>
      </c>
      <c r="B82" s="203" t="s">
        <v>351</v>
      </c>
    </row>
    <row r="83" spans="1:2" x14ac:dyDescent="0.25">
      <c r="A83" s="203" t="s">
        <v>167</v>
      </c>
      <c r="B83" s="203" t="s">
        <v>352</v>
      </c>
    </row>
    <row r="84" spans="1:2" x14ac:dyDescent="0.25">
      <c r="A84" s="203" t="s">
        <v>169</v>
      </c>
      <c r="B84" s="203" t="s">
        <v>353</v>
      </c>
    </row>
    <row r="85" spans="1:2" x14ac:dyDescent="0.25">
      <c r="A85" s="203" t="s">
        <v>170</v>
      </c>
      <c r="B85" s="203" t="s">
        <v>354</v>
      </c>
    </row>
    <row r="86" spans="1:2" x14ac:dyDescent="0.25">
      <c r="A86" s="203" t="s">
        <v>171</v>
      </c>
      <c r="B86" s="203" t="s">
        <v>355</v>
      </c>
    </row>
    <row r="87" spans="1:2" x14ac:dyDescent="0.25">
      <c r="A87" s="203" t="s">
        <v>303</v>
      </c>
      <c r="B87" s="203" t="s">
        <v>356</v>
      </c>
    </row>
    <row r="88" spans="1:2" x14ac:dyDescent="0.25">
      <c r="A88" s="203" t="s">
        <v>173</v>
      </c>
      <c r="B88" s="203" t="s">
        <v>357</v>
      </c>
    </row>
    <row r="89" spans="1:2" x14ac:dyDescent="0.25">
      <c r="A89" s="203" t="s">
        <v>174</v>
      </c>
      <c r="B89" s="203" t="s">
        <v>358</v>
      </c>
    </row>
    <row r="90" spans="1:2" x14ac:dyDescent="0.25">
      <c r="A90" s="203" t="s">
        <v>73</v>
      </c>
      <c r="B90" s="203" t="s">
        <v>359</v>
      </c>
    </row>
    <row r="91" spans="1:2" x14ac:dyDescent="0.25">
      <c r="A91" s="203" t="s">
        <v>304</v>
      </c>
      <c r="B91" s="203" t="s">
        <v>360</v>
      </c>
    </row>
    <row r="92" spans="1:2" x14ac:dyDescent="0.25">
      <c r="A92" s="203" t="s">
        <v>69</v>
      </c>
      <c r="B92" s="203" t="s">
        <v>361</v>
      </c>
    </row>
    <row r="93" spans="1:2" x14ac:dyDescent="0.25">
      <c r="A93" s="203" t="s">
        <v>46</v>
      </c>
      <c r="B93" s="203" t="s">
        <v>362</v>
      </c>
    </row>
    <row r="94" spans="1:2" x14ac:dyDescent="0.25">
      <c r="A94" s="203" t="s">
        <v>175</v>
      </c>
      <c r="B94" s="203" t="s">
        <v>363</v>
      </c>
    </row>
    <row r="95" spans="1:2" x14ac:dyDescent="0.25">
      <c r="A95" s="203" t="s">
        <v>176</v>
      </c>
      <c r="B95" s="203" t="s">
        <v>364</v>
      </c>
    </row>
    <row r="96" spans="1:2" x14ac:dyDescent="0.25">
      <c r="A96" s="203" t="s">
        <v>177</v>
      </c>
      <c r="B96" s="203" t="s">
        <v>365</v>
      </c>
    </row>
    <row r="97" spans="1:2" x14ac:dyDescent="0.25">
      <c r="A97" s="203" t="s">
        <v>178</v>
      </c>
      <c r="B97" s="203" t="s">
        <v>366</v>
      </c>
    </row>
    <row r="98" spans="1:2" x14ac:dyDescent="0.25">
      <c r="A98" s="203" t="s">
        <v>179</v>
      </c>
      <c r="B98" s="203" t="s">
        <v>367</v>
      </c>
    </row>
    <row r="99" spans="1:2" x14ac:dyDescent="0.25">
      <c r="A99" s="203" t="s">
        <v>180</v>
      </c>
      <c r="B99" s="203" t="s">
        <v>368</v>
      </c>
    </row>
    <row r="100" spans="1:2" x14ac:dyDescent="0.25">
      <c r="A100" s="203" t="s">
        <v>92</v>
      </c>
      <c r="B100" s="203" t="s">
        <v>369</v>
      </c>
    </row>
    <row r="101" spans="1:2" x14ac:dyDescent="0.25">
      <c r="A101" s="203" t="s">
        <v>181</v>
      </c>
      <c r="B101" s="203" t="s">
        <v>370</v>
      </c>
    </row>
    <row r="102" spans="1:2" x14ac:dyDescent="0.25">
      <c r="A102" s="203" t="s">
        <v>182</v>
      </c>
      <c r="B102" s="203" t="s">
        <v>371</v>
      </c>
    </row>
    <row r="103" spans="1:2" x14ac:dyDescent="0.25">
      <c r="A103" s="203" t="s">
        <v>183</v>
      </c>
      <c r="B103" s="203" t="s">
        <v>372</v>
      </c>
    </row>
    <row r="104" spans="1:2" x14ac:dyDescent="0.25">
      <c r="A104" s="203" t="s">
        <v>184</v>
      </c>
      <c r="B104" s="203" t="s">
        <v>373</v>
      </c>
    </row>
    <row r="105" spans="1:2" x14ac:dyDescent="0.25">
      <c r="A105" s="203" t="s">
        <v>185</v>
      </c>
      <c r="B105" s="203" t="s">
        <v>374</v>
      </c>
    </row>
    <row r="106" spans="1:2" x14ac:dyDescent="0.25">
      <c r="A106" s="203" t="s">
        <v>186</v>
      </c>
      <c r="B106" s="203" t="s">
        <v>375</v>
      </c>
    </row>
    <row r="107" spans="1:2" x14ac:dyDescent="0.25">
      <c r="A107" s="203" t="s">
        <v>91</v>
      </c>
      <c r="B107" s="203" t="s">
        <v>376</v>
      </c>
    </row>
    <row r="108" spans="1:2" x14ac:dyDescent="0.25">
      <c r="A108" s="203" t="s">
        <v>194</v>
      </c>
      <c r="B108" s="203" t="s">
        <v>377</v>
      </c>
    </row>
    <row r="109" spans="1:2" x14ac:dyDescent="0.25">
      <c r="A109" s="203" t="s">
        <v>195</v>
      </c>
      <c r="B109" s="203" t="s">
        <v>378</v>
      </c>
    </row>
    <row r="110" spans="1:2" x14ac:dyDescent="0.25">
      <c r="A110" s="203" t="s">
        <v>187</v>
      </c>
      <c r="B110" s="203" t="s">
        <v>379</v>
      </c>
    </row>
    <row r="111" spans="1:2" x14ac:dyDescent="0.25">
      <c r="A111" s="203" t="s">
        <v>188</v>
      </c>
      <c r="B111" s="203" t="s">
        <v>380</v>
      </c>
    </row>
    <row r="112" spans="1:2" x14ac:dyDescent="0.25">
      <c r="A112" s="203" t="s">
        <v>189</v>
      </c>
      <c r="B112" s="203" t="s">
        <v>401</v>
      </c>
    </row>
    <row r="113" spans="1:2" x14ac:dyDescent="0.25">
      <c r="A113" s="203" t="s">
        <v>190</v>
      </c>
      <c r="B113" s="203" t="s">
        <v>381</v>
      </c>
    </row>
    <row r="114" spans="1:2" x14ac:dyDescent="0.25">
      <c r="A114" s="203" t="s">
        <v>191</v>
      </c>
      <c r="B114" s="203" t="s">
        <v>382</v>
      </c>
    </row>
    <row r="115" spans="1:2" x14ac:dyDescent="0.25">
      <c r="A115" s="203" t="s">
        <v>192</v>
      </c>
      <c r="B115" s="203" t="s">
        <v>383</v>
      </c>
    </row>
    <row r="116" spans="1:2" x14ac:dyDescent="0.25">
      <c r="A116" s="203" t="s">
        <v>193</v>
      </c>
      <c r="B116" s="203" t="s">
        <v>384</v>
      </c>
    </row>
    <row r="117" spans="1:2" x14ac:dyDescent="0.25">
      <c r="A117" s="203" t="s">
        <v>168</v>
      </c>
      <c r="B117" s="203" t="s">
        <v>400</v>
      </c>
    </row>
    <row r="121" spans="1:2" x14ac:dyDescent="0.25">
      <c r="A121" s="210" t="s">
        <v>258</v>
      </c>
      <c r="B121" s="203" t="s">
        <v>385</v>
      </c>
    </row>
    <row r="122" spans="1:2" x14ac:dyDescent="0.25">
      <c r="A122" s="203" t="s">
        <v>306</v>
      </c>
      <c r="B122" s="203" t="s">
        <v>386</v>
      </c>
    </row>
    <row r="123" spans="1:2" x14ac:dyDescent="0.25">
      <c r="A123" s="203" t="s">
        <v>262</v>
      </c>
      <c r="B123" s="203" t="s">
        <v>387</v>
      </c>
    </row>
    <row r="124" spans="1:2" x14ac:dyDescent="0.25">
      <c r="A124" s="203" t="s">
        <v>259</v>
      </c>
      <c r="B124" s="203" t="s">
        <v>388</v>
      </c>
    </row>
    <row r="125" spans="1:2" x14ac:dyDescent="0.25">
      <c r="A125" s="203" t="s">
        <v>19</v>
      </c>
      <c r="B125" s="203" t="s">
        <v>389</v>
      </c>
    </row>
    <row r="126" spans="1:2" x14ac:dyDescent="0.25">
      <c r="A126" s="203" t="s">
        <v>260</v>
      </c>
      <c r="B126" s="203" t="s">
        <v>390</v>
      </c>
    </row>
    <row r="127" spans="1:2" x14ac:dyDescent="0.25">
      <c r="A127" s="203" t="s">
        <v>263</v>
      </c>
      <c r="B127" s="203" t="s">
        <v>391</v>
      </c>
    </row>
    <row r="128" spans="1:2" x14ac:dyDescent="0.25">
      <c r="A128" s="203" t="s">
        <v>261</v>
      </c>
      <c r="B128" s="203" t="s">
        <v>392</v>
      </c>
    </row>
    <row r="129" spans="1:2" x14ac:dyDescent="0.25">
      <c r="A129" s="203" t="s">
        <v>256</v>
      </c>
      <c r="B129" s="203" t="s">
        <v>393</v>
      </c>
    </row>
    <row r="130" spans="1:2" x14ac:dyDescent="0.25">
      <c r="A130" s="203" t="s">
        <v>257</v>
      </c>
      <c r="B130" s="203" t="s">
        <v>394</v>
      </c>
    </row>
    <row r="131" spans="1:2" x14ac:dyDescent="0.25">
      <c r="A131" s="203" t="s">
        <v>264</v>
      </c>
      <c r="B131" s="203" t="s">
        <v>402</v>
      </c>
    </row>
    <row r="132" spans="1:2" x14ac:dyDescent="0.25">
      <c r="A132" s="203" t="s">
        <v>254</v>
      </c>
      <c r="B132" s="203" t="s">
        <v>395</v>
      </c>
    </row>
    <row r="133" spans="1:2" x14ac:dyDescent="0.25">
      <c r="A133" s="203" t="s">
        <v>255</v>
      </c>
      <c r="B133" s="203" t="s">
        <v>396</v>
      </c>
    </row>
  </sheetData>
  <sheetProtection password="C72E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2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19" sqref="J119"/>
    </sheetView>
  </sheetViews>
  <sheetFormatPr baseColWidth="10" defaultRowHeight="13.2" x14ac:dyDescent="0.25"/>
  <cols>
    <col min="1" max="1" width="18.33203125" customWidth="1"/>
    <col min="3" max="3" width="11.5546875" style="35"/>
    <col min="10" max="10" width="11.44140625" style="35"/>
    <col min="11" max="11" width="19.88671875" bestFit="1" customWidth="1"/>
    <col min="13" max="13" width="11.5546875" style="197"/>
    <col min="14" max="14" width="11.5546875" style="196"/>
    <col min="15" max="16" width="7" style="24" customWidth="1"/>
  </cols>
  <sheetData>
    <row r="1" spans="1:16" s="30" customFormat="1" x14ac:dyDescent="0.25">
      <c r="A1" s="30" t="s">
        <v>16</v>
      </c>
      <c r="B1" s="30" t="s">
        <v>4</v>
      </c>
      <c r="C1" s="34" t="s">
        <v>17</v>
      </c>
      <c r="D1" s="30" t="s">
        <v>18</v>
      </c>
      <c r="E1" s="30" t="s">
        <v>19</v>
      </c>
      <c r="F1" s="30" t="s">
        <v>20</v>
      </c>
      <c r="G1" s="30" t="s">
        <v>21</v>
      </c>
      <c r="H1" s="30" t="s">
        <v>22</v>
      </c>
      <c r="I1" s="30" t="str">
        <f>M1</f>
        <v>Konzentration</v>
      </c>
      <c r="J1" s="34" t="s">
        <v>24</v>
      </c>
      <c r="K1" s="30" t="s">
        <v>25</v>
      </c>
      <c r="M1" s="202" t="s">
        <v>23</v>
      </c>
      <c r="N1" s="195" t="s">
        <v>203</v>
      </c>
      <c r="O1" s="31" t="s">
        <v>204</v>
      </c>
      <c r="P1" s="31" t="s">
        <v>34</v>
      </c>
    </row>
    <row r="2" spans="1:16" x14ac:dyDescent="0.25">
      <c r="A2" t="str">
        <f ca="1">B2&amp;"-"&amp;E2&amp;"-"&amp;D2&amp;"-"&amp;C2</f>
        <v>21P-St-1-0</v>
      </c>
      <c r="B2" s="25" t="str">
        <f ca="1">Dust!$I$1</f>
        <v>21P</v>
      </c>
      <c r="C2" s="35">
        <f>Information!$B$18</f>
        <v>0</v>
      </c>
      <c r="D2" t="str">
        <f ca="1">TRIM(LEFT(J2,2))</f>
        <v>1</v>
      </c>
      <c r="E2" t="s">
        <v>26</v>
      </c>
      <c r="F2" s="26" t="str">
        <f ca="1">INDIRECT(N2&amp;"!B"&amp;P2)</f>
        <v/>
      </c>
      <c r="G2" s="27">
        <f ca="1">INDIRECT(N2&amp;"!C"&amp;P2)</f>
        <v>0</v>
      </c>
      <c r="H2" s="27">
        <f ca="1">INDIRECT(N2&amp;"!D"&amp;P2)</f>
        <v>0</v>
      </c>
      <c r="I2" s="83">
        <f ca="1">IFERROR(VALUE(M2),-999)</f>
        <v>-999</v>
      </c>
      <c r="J2" s="35">
        <f ca="1">INDIRECT(N2&amp;"!A"&amp;P2)</f>
        <v>1</v>
      </c>
      <c r="K2" t="str">
        <f ca="1">INDIRECT(N2&amp;"!"&amp;O2&amp;"3")</f>
        <v xml:space="preserve">dust
</v>
      </c>
      <c r="M2" s="197">
        <f ca="1">IF(ISBLANK(INDIRECT(N2&amp;"!"&amp;O2&amp;P2)),-999,INDIRECT(N2&amp;"!"&amp;O2&amp;P2))</f>
        <v>-999</v>
      </c>
      <c r="N2" s="196" t="s">
        <v>404</v>
      </c>
      <c r="O2" s="33" t="s">
        <v>35</v>
      </c>
      <c r="P2" s="24">
        <v>6</v>
      </c>
    </row>
    <row r="3" spans="1:16" x14ac:dyDescent="0.25">
      <c r="A3" t="str">
        <f t="shared" ref="A3:A14" ca="1" si="0">B3&amp;"-"&amp;E3&amp;"-"&amp;D3&amp;"-"&amp;C3</f>
        <v>21P-St-2-0</v>
      </c>
      <c r="B3" s="25" t="str">
        <f ca="1">Dust!$I$1</f>
        <v>21P</v>
      </c>
      <c r="C3" s="35">
        <f>Information!$B$18</f>
        <v>0</v>
      </c>
      <c r="D3" t="str">
        <f t="shared" ref="D3:D14" ca="1" si="1">TRIM(LEFT(J3,2))</f>
        <v>2</v>
      </c>
      <c r="E3" t="s">
        <v>26</v>
      </c>
      <c r="F3" s="26" t="str">
        <f t="shared" ref="F3:F66" ca="1" si="2">INDIRECT(N3&amp;"!B"&amp;P3)</f>
        <v/>
      </c>
      <c r="G3" s="27">
        <f t="shared" ref="G3:G66" ca="1" si="3">INDIRECT(N3&amp;"!C"&amp;P3)</f>
        <v>0</v>
      </c>
      <c r="H3" s="27">
        <f t="shared" ref="H3:H66" ca="1" si="4">INDIRECT(N3&amp;"!D"&amp;P3)</f>
        <v>0</v>
      </c>
      <c r="I3" s="83">
        <f ca="1">IFERROR(VALUE(M3),-999)</f>
        <v>-999</v>
      </c>
      <c r="J3" s="35">
        <f t="shared" ref="J3:J66" ca="1" si="5">INDIRECT(N3&amp;"!A"&amp;P3)</f>
        <v>2</v>
      </c>
      <c r="K3" t="str">
        <f t="shared" ref="K3:K66" ca="1" si="6">INDIRECT(N3&amp;"!"&amp;O3&amp;"3")</f>
        <v xml:space="preserve">dust
</v>
      </c>
      <c r="M3" s="197">
        <f t="shared" ref="M3:M66" ca="1" si="7">IF(ISBLANK(INDIRECT(N3&amp;"!"&amp;O3&amp;P3)),-999,INDIRECT(N3&amp;"!"&amp;O3&amp;P3))</f>
        <v>-999</v>
      </c>
      <c r="N3" s="196" t="str">
        <f>N2</f>
        <v>Dust</v>
      </c>
      <c r="O3" s="33" t="str">
        <f>O2</f>
        <v>E</v>
      </c>
      <c r="P3" s="24">
        <v>7</v>
      </c>
    </row>
    <row r="4" spans="1:16" x14ac:dyDescent="0.25">
      <c r="A4" t="str">
        <f t="shared" ca="1" si="0"/>
        <v>21P-St-3-0</v>
      </c>
      <c r="B4" s="25" t="str">
        <f ca="1">Dust!$I$1</f>
        <v>21P</v>
      </c>
      <c r="C4" s="35">
        <f>Information!$B$18</f>
        <v>0</v>
      </c>
      <c r="D4" t="str">
        <f t="shared" ca="1" si="1"/>
        <v>3</v>
      </c>
      <c r="E4" t="s">
        <v>26</v>
      </c>
      <c r="F4" s="26" t="str">
        <f t="shared" ca="1" si="2"/>
        <v/>
      </c>
      <c r="G4" s="27">
        <f t="shared" ca="1" si="3"/>
        <v>0</v>
      </c>
      <c r="H4" s="27">
        <f t="shared" ca="1" si="4"/>
        <v>0</v>
      </c>
      <c r="I4" s="83">
        <f t="shared" ref="I4:I67" ca="1" si="8">IFERROR(VALUE(M4),-999)</f>
        <v>-999</v>
      </c>
      <c r="J4" s="35">
        <f t="shared" ca="1" si="5"/>
        <v>3</v>
      </c>
      <c r="K4" t="str">
        <f t="shared" ca="1" si="6"/>
        <v xml:space="preserve">dust
</v>
      </c>
      <c r="M4" s="197">
        <f t="shared" ca="1" si="7"/>
        <v>-999</v>
      </c>
      <c r="N4" s="196" t="str">
        <f t="shared" ref="N4:N67" si="9">N3</f>
        <v>Dust</v>
      </c>
      <c r="O4" s="33" t="str">
        <f t="shared" ref="O4:O66" si="10">O3</f>
        <v>E</v>
      </c>
      <c r="P4" s="24">
        <v>8</v>
      </c>
    </row>
    <row r="5" spans="1:16" x14ac:dyDescent="0.25">
      <c r="A5" t="str">
        <f t="shared" ca="1" si="0"/>
        <v>21P-St-4-0</v>
      </c>
      <c r="B5" s="25" t="str">
        <f ca="1">Dust!$I$1</f>
        <v>21P</v>
      </c>
      <c r="C5" s="35">
        <f>Information!$B$18</f>
        <v>0</v>
      </c>
      <c r="D5" t="str">
        <f t="shared" ca="1" si="1"/>
        <v>4</v>
      </c>
      <c r="E5" t="s">
        <v>26</v>
      </c>
      <c r="F5" s="26" t="str">
        <f t="shared" ca="1" si="2"/>
        <v/>
      </c>
      <c r="G5" s="27">
        <f t="shared" ca="1" si="3"/>
        <v>0</v>
      </c>
      <c r="H5" s="27">
        <f t="shared" ca="1" si="4"/>
        <v>0</v>
      </c>
      <c r="I5" s="83">
        <f t="shared" ca="1" si="8"/>
        <v>-999</v>
      </c>
      <c r="J5" s="35" t="str">
        <f t="shared" ca="1" si="5"/>
        <v>4 (Reserve)</v>
      </c>
      <c r="K5" t="str">
        <f t="shared" ca="1" si="6"/>
        <v xml:space="preserve">dust
</v>
      </c>
      <c r="M5" s="197">
        <f t="shared" ca="1" si="7"/>
        <v>-999</v>
      </c>
      <c r="N5" s="196" t="str">
        <f t="shared" si="9"/>
        <v>Dust</v>
      </c>
      <c r="O5" s="33" t="str">
        <f t="shared" si="10"/>
        <v>E</v>
      </c>
      <c r="P5" s="24">
        <v>9</v>
      </c>
    </row>
    <row r="6" spans="1:16" x14ac:dyDescent="0.25">
      <c r="A6" t="str">
        <f t="shared" ca="1" si="0"/>
        <v>21P-St-5-0</v>
      </c>
      <c r="B6" s="25" t="str">
        <f ca="1">Dust!$I$1</f>
        <v>21P</v>
      </c>
      <c r="C6" s="35">
        <f>Information!$B$18</f>
        <v>0</v>
      </c>
      <c r="D6" t="str">
        <f t="shared" ca="1" si="1"/>
        <v>5</v>
      </c>
      <c r="E6" t="s">
        <v>26</v>
      </c>
      <c r="F6" s="26" t="str">
        <f t="shared" ca="1" si="2"/>
        <v/>
      </c>
      <c r="G6" s="27">
        <f t="shared" ca="1" si="3"/>
        <v>0</v>
      </c>
      <c r="H6" s="27">
        <f t="shared" ca="1" si="4"/>
        <v>0</v>
      </c>
      <c r="I6" s="83">
        <f t="shared" ca="1" si="8"/>
        <v>-999</v>
      </c>
      <c r="J6" s="35" t="str">
        <f t="shared" ca="1" si="5"/>
        <v>5 (Reserve)</v>
      </c>
      <c r="K6" t="str">
        <f t="shared" ca="1" si="6"/>
        <v xml:space="preserve">dust
</v>
      </c>
      <c r="M6" s="197">
        <f t="shared" ca="1" si="7"/>
        <v>-999</v>
      </c>
      <c r="N6" s="196" t="str">
        <f t="shared" si="9"/>
        <v>Dust</v>
      </c>
      <c r="O6" s="33" t="str">
        <f t="shared" si="10"/>
        <v>E</v>
      </c>
      <c r="P6" s="24">
        <v>10</v>
      </c>
    </row>
    <row r="7" spans="1:16" x14ac:dyDescent="0.25">
      <c r="A7" t="str">
        <f t="shared" ca="1" si="0"/>
        <v>21P-St-6-0</v>
      </c>
      <c r="B7" s="25" t="str">
        <f ca="1">Dust!$I$1</f>
        <v>21P</v>
      </c>
      <c r="C7" s="35">
        <f>Information!$B$18</f>
        <v>0</v>
      </c>
      <c r="D7" t="str">
        <f t="shared" ca="1" si="1"/>
        <v>6</v>
      </c>
      <c r="E7" t="s">
        <v>26</v>
      </c>
      <c r="F7" s="26">
        <f t="shared" ca="1" si="2"/>
        <v>0</v>
      </c>
      <c r="G7" s="27">
        <f t="shared" ca="1" si="3"/>
        <v>0</v>
      </c>
      <c r="H7" s="27">
        <f t="shared" ca="1" si="4"/>
        <v>0</v>
      </c>
      <c r="I7" s="83">
        <f t="shared" ca="1" si="8"/>
        <v>-999</v>
      </c>
      <c r="J7" s="35">
        <f t="shared" ca="1" si="5"/>
        <v>6</v>
      </c>
      <c r="K7" t="str">
        <f t="shared" ca="1" si="6"/>
        <v xml:space="preserve">dust
</v>
      </c>
      <c r="M7" s="197">
        <f t="shared" ca="1" si="7"/>
        <v>-999</v>
      </c>
      <c r="N7" s="196" t="str">
        <f t="shared" si="9"/>
        <v>Dust</v>
      </c>
      <c r="O7" s="33" t="str">
        <f t="shared" si="10"/>
        <v>E</v>
      </c>
      <c r="P7" s="24">
        <v>11</v>
      </c>
    </row>
    <row r="8" spans="1:16" x14ac:dyDescent="0.25">
      <c r="A8" t="str">
        <f t="shared" ca="1" si="0"/>
        <v>21P-St-7-0</v>
      </c>
      <c r="B8" s="25" t="str">
        <f ca="1">Dust!$I$1</f>
        <v>21P</v>
      </c>
      <c r="C8" s="35">
        <f>Information!$B$18</f>
        <v>0</v>
      </c>
      <c r="D8" t="str">
        <f t="shared" ca="1" si="1"/>
        <v>7</v>
      </c>
      <c r="E8" t="s">
        <v>26</v>
      </c>
      <c r="F8" s="26">
        <f t="shared" ca="1" si="2"/>
        <v>0</v>
      </c>
      <c r="G8" s="27">
        <f t="shared" ca="1" si="3"/>
        <v>0</v>
      </c>
      <c r="H8" s="27">
        <f t="shared" ca="1" si="4"/>
        <v>0</v>
      </c>
      <c r="I8" s="83">
        <f t="shared" ca="1" si="8"/>
        <v>-999</v>
      </c>
      <c r="J8" s="35">
        <f t="shared" ca="1" si="5"/>
        <v>7</v>
      </c>
      <c r="K8" t="str">
        <f t="shared" ca="1" si="6"/>
        <v xml:space="preserve">dust
</v>
      </c>
      <c r="M8" s="197">
        <f t="shared" ca="1" si="7"/>
        <v>-999</v>
      </c>
      <c r="N8" s="196" t="str">
        <f t="shared" si="9"/>
        <v>Dust</v>
      </c>
      <c r="O8" s="33" t="str">
        <f t="shared" si="10"/>
        <v>E</v>
      </c>
      <c r="P8" s="24">
        <v>12</v>
      </c>
    </row>
    <row r="9" spans="1:16" x14ac:dyDescent="0.25">
      <c r="A9" t="str">
        <f t="shared" ca="1" si="0"/>
        <v>21P-St-8-0</v>
      </c>
      <c r="B9" s="25" t="str">
        <f ca="1">Dust!$I$1</f>
        <v>21P</v>
      </c>
      <c r="C9" s="35">
        <f>Information!$B$18</f>
        <v>0</v>
      </c>
      <c r="D9" t="str">
        <f t="shared" ca="1" si="1"/>
        <v>8</v>
      </c>
      <c r="E9" t="s">
        <v>26</v>
      </c>
      <c r="F9" s="26">
        <f t="shared" ca="1" si="2"/>
        <v>0</v>
      </c>
      <c r="G9" s="27">
        <f t="shared" ca="1" si="3"/>
        <v>0</v>
      </c>
      <c r="H9" s="27">
        <f t="shared" ca="1" si="4"/>
        <v>0</v>
      </c>
      <c r="I9" s="83">
        <f t="shared" ca="1" si="8"/>
        <v>-999</v>
      </c>
      <c r="J9" s="35">
        <f t="shared" ca="1" si="5"/>
        <v>8</v>
      </c>
      <c r="K9" t="str">
        <f t="shared" ca="1" si="6"/>
        <v xml:space="preserve">dust
</v>
      </c>
      <c r="M9" s="197">
        <f t="shared" ca="1" si="7"/>
        <v>-999</v>
      </c>
      <c r="N9" s="196" t="str">
        <f t="shared" si="9"/>
        <v>Dust</v>
      </c>
      <c r="O9" s="33" t="str">
        <f t="shared" si="10"/>
        <v>E</v>
      </c>
      <c r="P9" s="24">
        <v>13</v>
      </c>
    </row>
    <row r="10" spans="1:16" x14ac:dyDescent="0.25">
      <c r="A10" t="str">
        <f t="shared" ca="1" si="0"/>
        <v>21P-St-9-0</v>
      </c>
      <c r="B10" s="25" t="str">
        <f ca="1">Dust!$I$1</f>
        <v>21P</v>
      </c>
      <c r="C10" s="35">
        <f>Information!$B$18</f>
        <v>0</v>
      </c>
      <c r="D10" t="str">
        <f t="shared" ca="1" si="1"/>
        <v>9</v>
      </c>
      <c r="E10" t="s">
        <v>26</v>
      </c>
      <c r="F10" s="26">
        <f t="shared" ca="1" si="2"/>
        <v>0</v>
      </c>
      <c r="G10" s="27">
        <f t="shared" ca="1" si="3"/>
        <v>0</v>
      </c>
      <c r="H10" s="27">
        <f t="shared" ca="1" si="4"/>
        <v>0</v>
      </c>
      <c r="I10" s="83">
        <f t="shared" ca="1" si="8"/>
        <v>-999</v>
      </c>
      <c r="J10" s="35">
        <f t="shared" ca="1" si="5"/>
        <v>9</v>
      </c>
      <c r="K10" t="str">
        <f t="shared" ca="1" si="6"/>
        <v xml:space="preserve">dust
</v>
      </c>
      <c r="M10" s="197">
        <f t="shared" ca="1" si="7"/>
        <v>-999</v>
      </c>
      <c r="N10" s="196" t="str">
        <f t="shared" si="9"/>
        <v>Dust</v>
      </c>
      <c r="O10" s="33" t="str">
        <f t="shared" si="10"/>
        <v>E</v>
      </c>
      <c r="P10" s="24">
        <v>14</v>
      </c>
    </row>
    <row r="11" spans="1:16" x14ac:dyDescent="0.25">
      <c r="A11" t="str">
        <f t="shared" ca="1" si="0"/>
        <v>21P-St-10-0</v>
      </c>
      <c r="B11" s="25" t="str">
        <f ca="1">Dust!$I$1</f>
        <v>21P</v>
      </c>
      <c r="C11" s="35">
        <f>Information!$B$18</f>
        <v>0</v>
      </c>
      <c r="D11" t="str">
        <f t="shared" ca="1" si="1"/>
        <v>10</v>
      </c>
      <c r="E11" t="s">
        <v>26</v>
      </c>
      <c r="F11" s="26">
        <f t="shared" ca="1" si="2"/>
        <v>0</v>
      </c>
      <c r="G11" s="27">
        <f t="shared" ca="1" si="3"/>
        <v>0</v>
      </c>
      <c r="H11" s="27">
        <f t="shared" ca="1" si="4"/>
        <v>0</v>
      </c>
      <c r="I11" s="83">
        <f t="shared" ca="1" si="8"/>
        <v>-999</v>
      </c>
      <c r="J11" s="35">
        <f t="shared" ca="1" si="5"/>
        <v>10</v>
      </c>
      <c r="K11" t="str">
        <f t="shared" ca="1" si="6"/>
        <v xml:space="preserve">dust
</v>
      </c>
      <c r="M11" s="197">
        <f t="shared" ca="1" si="7"/>
        <v>-999</v>
      </c>
      <c r="N11" s="196" t="str">
        <f t="shared" si="9"/>
        <v>Dust</v>
      </c>
      <c r="O11" s="33" t="str">
        <f t="shared" si="10"/>
        <v>E</v>
      </c>
      <c r="P11" s="24">
        <v>15</v>
      </c>
    </row>
    <row r="12" spans="1:16" x14ac:dyDescent="0.25">
      <c r="A12" t="str">
        <f t="shared" ca="1" si="0"/>
        <v>21P-St-11-0</v>
      </c>
      <c r="B12" s="25" t="str">
        <f ca="1">Dust!$I$1</f>
        <v>21P</v>
      </c>
      <c r="C12" s="35">
        <f>Information!$B$18</f>
        <v>0</v>
      </c>
      <c r="D12" t="str">
        <f t="shared" ca="1" si="1"/>
        <v>11</v>
      </c>
      <c r="E12" t="s">
        <v>26</v>
      </c>
      <c r="F12" s="26">
        <f t="shared" ca="1" si="2"/>
        <v>0</v>
      </c>
      <c r="G12" s="27">
        <f t="shared" ca="1" si="3"/>
        <v>0</v>
      </c>
      <c r="H12" s="27">
        <f t="shared" ca="1" si="4"/>
        <v>0</v>
      </c>
      <c r="I12" s="83">
        <f t="shared" ca="1" si="8"/>
        <v>-999</v>
      </c>
      <c r="J12" s="35" t="str">
        <f t="shared" ca="1" si="5"/>
        <v xml:space="preserve">11 (Reserve) </v>
      </c>
      <c r="K12" t="str">
        <f t="shared" ca="1" si="6"/>
        <v xml:space="preserve">dust
</v>
      </c>
      <c r="M12" s="197">
        <f t="shared" ca="1" si="7"/>
        <v>-999</v>
      </c>
      <c r="N12" s="196" t="str">
        <f t="shared" si="9"/>
        <v>Dust</v>
      </c>
      <c r="O12" s="33" t="str">
        <f t="shared" si="10"/>
        <v>E</v>
      </c>
      <c r="P12" s="24">
        <v>16</v>
      </c>
    </row>
    <row r="13" spans="1:16" x14ac:dyDescent="0.25">
      <c r="A13" t="str">
        <f t="shared" ca="1" si="0"/>
        <v>21P-St-12-0</v>
      </c>
      <c r="B13" s="25" t="str">
        <f ca="1">Dust!$I$1</f>
        <v>21P</v>
      </c>
      <c r="C13" s="35">
        <f>Information!$B$18</f>
        <v>0</v>
      </c>
      <c r="D13" t="str">
        <f t="shared" ca="1" si="1"/>
        <v>12</v>
      </c>
      <c r="E13" t="s">
        <v>26</v>
      </c>
      <c r="F13" s="26">
        <f t="shared" ca="1" si="2"/>
        <v>0</v>
      </c>
      <c r="G13" s="27">
        <f t="shared" ca="1" si="3"/>
        <v>0</v>
      </c>
      <c r="H13" s="27">
        <f t="shared" ca="1" si="4"/>
        <v>0</v>
      </c>
      <c r="I13" s="83">
        <f t="shared" ca="1" si="8"/>
        <v>-999</v>
      </c>
      <c r="J13" s="35" t="str">
        <f t="shared" ca="1" si="5"/>
        <v xml:space="preserve">12 (Reserve) </v>
      </c>
      <c r="K13" t="str">
        <f t="shared" ca="1" si="6"/>
        <v xml:space="preserve">dust
</v>
      </c>
      <c r="M13" s="197">
        <f t="shared" ca="1" si="7"/>
        <v>-999</v>
      </c>
      <c r="N13" s="196" t="str">
        <f t="shared" si="9"/>
        <v>Dust</v>
      </c>
      <c r="O13" s="33" t="str">
        <f t="shared" si="10"/>
        <v>E</v>
      </c>
      <c r="P13" s="24">
        <v>17</v>
      </c>
    </row>
    <row r="14" spans="1:16" x14ac:dyDescent="0.25">
      <c r="A14" t="str">
        <f t="shared" ca="1" si="0"/>
        <v>21P-St-13-0</v>
      </c>
      <c r="B14" s="25" t="str">
        <f ca="1">Dust!$I$1</f>
        <v>21P</v>
      </c>
      <c r="C14" s="35">
        <f>Information!$B$18</f>
        <v>0</v>
      </c>
      <c r="D14" t="str">
        <f t="shared" ca="1" si="1"/>
        <v>13</v>
      </c>
      <c r="E14" t="s">
        <v>26</v>
      </c>
      <c r="F14" s="26">
        <f t="shared" ca="1" si="2"/>
        <v>0</v>
      </c>
      <c r="G14" s="27">
        <f t="shared" ca="1" si="3"/>
        <v>0</v>
      </c>
      <c r="H14" s="27">
        <f t="shared" ca="1" si="4"/>
        <v>0</v>
      </c>
      <c r="I14" s="83">
        <f t="shared" ca="1" si="8"/>
        <v>-999</v>
      </c>
      <c r="J14" s="35" t="str">
        <f t="shared" ca="1" si="5"/>
        <v xml:space="preserve">13 (Reserve) </v>
      </c>
      <c r="K14" t="str">
        <f t="shared" ca="1" si="6"/>
        <v xml:space="preserve">dust
</v>
      </c>
      <c r="M14" s="197">
        <f t="shared" ca="1" si="7"/>
        <v>-999</v>
      </c>
      <c r="N14" s="196" t="str">
        <f t="shared" si="9"/>
        <v>Dust</v>
      </c>
      <c r="O14" s="33" t="str">
        <f t="shared" si="10"/>
        <v>E</v>
      </c>
      <c r="P14" s="24">
        <v>18</v>
      </c>
    </row>
    <row r="15" spans="1:16" x14ac:dyDescent="0.25">
      <c r="A15" t="str">
        <f ca="1">B15&amp;"-"&amp;E15&amp;"-"&amp;D15&amp;"-"&amp;C15</f>
        <v>21P-Cd-1-0</v>
      </c>
      <c r="B15" s="25" t="str">
        <f ca="1">Dust!$I$1</f>
        <v>21P</v>
      </c>
      <c r="C15" s="35">
        <f>Information!$B$18</f>
        <v>0</v>
      </c>
      <c r="D15" t="str">
        <f ca="1">TRIM(LEFT(J15,2))</f>
        <v>1</v>
      </c>
      <c r="E15" s="2" t="s">
        <v>27</v>
      </c>
      <c r="F15" s="26" t="str">
        <f t="shared" ca="1" si="2"/>
        <v/>
      </c>
      <c r="G15" s="27">
        <f t="shared" ca="1" si="3"/>
        <v>0</v>
      </c>
      <c r="H15" s="27">
        <f t="shared" ca="1" si="4"/>
        <v>0</v>
      </c>
      <c r="I15" s="83">
        <f t="shared" ca="1" si="8"/>
        <v>-999</v>
      </c>
      <c r="J15" s="35">
        <f t="shared" ca="1" si="5"/>
        <v>1</v>
      </c>
      <c r="K15" t="str">
        <f t="shared" ca="1" si="6"/>
        <v>Cadmium
Cd</v>
      </c>
      <c r="M15" s="197">
        <f t="shared" ca="1" si="7"/>
        <v>-999</v>
      </c>
      <c r="N15" s="196" t="str">
        <f t="shared" si="9"/>
        <v>Dust</v>
      </c>
      <c r="O15" s="33" t="s">
        <v>36</v>
      </c>
      <c r="P15" s="24">
        <f>P2</f>
        <v>6</v>
      </c>
    </row>
    <row r="16" spans="1:16" x14ac:dyDescent="0.25">
      <c r="A16" t="str">
        <f t="shared" ref="A16:A27" ca="1" si="11">B16&amp;"-"&amp;E16&amp;"-"&amp;D16&amp;"-"&amp;C16</f>
        <v>21P-Cd-2-0</v>
      </c>
      <c r="B16" s="25" t="str">
        <f ca="1">Dust!$I$1</f>
        <v>21P</v>
      </c>
      <c r="C16" s="35">
        <f>Information!$B$18</f>
        <v>0</v>
      </c>
      <c r="D16" t="str">
        <f t="shared" ref="D16:D27" ca="1" si="12">TRIM(LEFT(J16,2))</f>
        <v>2</v>
      </c>
      <c r="E16" s="2" t="s">
        <v>27</v>
      </c>
      <c r="F16" s="26" t="str">
        <f t="shared" ca="1" si="2"/>
        <v/>
      </c>
      <c r="G16" s="27">
        <f t="shared" ca="1" si="3"/>
        <v>0</v>
      </c>
      <c r="H16" s="27">
        <f t="shared" ca="1" si="4"/>
        <v>0</v>
      </c>
      <c r="I16" s="83">
        <f t="shared" ca="1" si="8"/>
        <v>-999</v>
      </c>
      <c r="J16" s="35">
        <f t="shared" ca="1" si="5"/>
        <v>2</v>
      </c>
      <c r="K16" t="str">
        <f t="shared" ca="1" si="6"/>
        <v>Cadmium
Cd</v>
      </c>
      <c r="M16" s="197">
        <f t="shared" ca="1" si="7"/>
        <v>-999</v>
      </c>
      <c r="N16" s="196" t="str">
        <f t="shared" si="9"/>
        <v>Dust</v>
      </c>
      <c r="O16" s="33" t="str">
        <f t="shared" si="10"/>
        <v>F</v>
      </c>
      <c r="P16" s="24">
        <f t="shared" ref="P16:P79" si="13">P3</f>
        <v>7</v>
      </c>
    </row>
    <row r="17" spans="1:16" x14ac:dyDescent="0.25">
      <c r="A17" t="str">
        <f t="shared" ca="1" si="11"/>
        <v>21P-Cd-3-0</v>
      </c>
      <c r="B17" s="25" t="str">
        <f ca="1">Dust!$I$1</f>
        <v>21P</v>
      </c>
      <c r="C17" s="35">
        <f>Information!$B$18</f>
        <v>0</v>
      </c>
      <c r="D17" t="str">
        <f t="shared" ca="1" si="12"/>
        <v>3</v>
      </c>
      <c r="E17" s="2" t="s">
        <v>27</v>
      </c>
      <c r="F17" s="26" t="str">
        <f t="shared" ca="1" si="2"/>
        <v/>
      </c>
      <c r="G17" s="27">
        <f t="shared" ca="1" si="3"/>
        <v>0</v>
      </c>
      <c r="H17" s="27">
        <f t="shared" ca="1" si="4"/>
        <v>0</v>
      </c>
      <c r="I17" s="83">
        <f t="shared" ca="1" si="8"/>
        <v>-999</v>
      </c>
      <c r="J17" s="35">
        <f t="shared" ca="1" si="5"/>
        <v>3</v>
      </c>
      <c r="K17" t="str">
        <f t="shared" ca="1" si="6"/>
        <v>Cadmium
Cd</v>
      </c>
      <c r="M17" s="197">
        <f t="shared" ca="1" si="7"/>
        <v>-999</v>
      </c>
      <c r="N17" s="196" t="str">
        <f t="shared" si="9"/>
        <v>Dust</v>
      </c>
      <c r="O17" s="33" t="str">
        <f t="shared" si="10"/>
        <v>F</v>
      </c>
      <c r="P17" s="24">
        <f t="shared" si="13"/>
        <v>8</v>
      </c>
    </row>
    <row r="18" spans="1:16" x14ac:dyDescent="0.25">
      <c r="A18" t="str">
        <f t="shared" ca="1" si="11"/>
        <v>21P-Cd-4-0</v>
      </c>
      <c r="B18" s="25" t="str">
        <f ca="1">Dust!$I$1</f>
        <v>21P</v>
      </c>
      <c r="C18" s="35">
        <f>Information!$B$18</f>
        <v>0</v>
      </c>
      <c r="D18" t="str">
        <f t="shared" ca="1" si="12"/>
        <v>4</v>
      </c>
      <c r="E18" s="2" t="s">
        <v>27</v>
      </c>
      <c r="F18" s="26" t="str">
        <f t="shared" ca="1" si="2"/>
        <v/>
      </c>
      <c r="G18" s="27">
        <f t="shared" ca="1" si="3"/>
        <v>0</v>
      </c>
      <c r="H18" s="27">
        <f t="shared" ca="1" si="4"/>
        <v>0</v>
      </c>
      <c r="I18" s="83">
        <f t="shared" ca="1" si="8"/>
        <v>-999</v>
      </c>
      <c r="J18" s="35" t="str">
        <f t="shared" ca="1" si="5"/>
        <v>4 (Reserve)</v>
      </c>
      <c r="K18" t="str">
        <f t="shared" ca="1" si="6"/>
        <v>Cadmium
Cd</v>
      </c>
      <c r="M18" s="197">
        <f t="shared" ca="1" si="7"/>
        <v>-999</v>
      </c>
      <c r="N18" s="196" t="str">
        <f t="shared" si="9"/>
        <v>Dust</v>
      </c>
      <c r="O18" s="33" t="str">
        <f t="shared" si="10"/>
        <v>F</v>
      </c>
      <c r="P18" s="24">
        <f t="shared" si="13"/>
        <v>9</v>
      </c>
    </row>
    <row r="19" spans="1:16" x14ac:dyDescent="0.25">
      <c r="A19" t="str">
        <f t="shared" ca="1" si="11"/>
        <v>21P-Cd-5-0</v>
      </c>
      <c r="B19" s="25" t="str">
        <f ca="1">Dust!$I$1</f>
        <v>21P</v>
      </c>
      <c r="C19" s="35">
        <f>Information!$B$18</f>
        <v>0</v>
      </c>
      <c r="D19" t="str">
        <f t="shared" ca="1" si="12"/>
        <v>5</v>
      </c>
      <c r="E19" s="2" t="s">
        <v>27</v>
      </c>
      <c r="F19" s="26" t="str">
        <f t="shared" ca="1" si="2"/>
        <v/>
      </c>
      <c r="G19" s="27">
        <f t="shared" ca="1" si="3"/>
        <v>0</v>
      </c>
      <c r="H19" s="27">
        <f t="shared" ca="1" si="4"/>
        <v>0</v>
      </c>
      <c r="I19" s="83">
        <f t="shared" ca="1" si="8"/>
        <v>-999</v>
      </c>
      <c r="J19" s="35" t="str">
        <f t="shared" ca="1" si="5"/>
        <v>5 (Reserve)</v>
      </c>
      <c r="K19" t="str">
        <f t="shared" ca="1" si="6"/>
        <v>Cadmium
Cd</v>
      </c>
      <c r="M19" s="197">
        <f t="shared" ca="1" si="7"/>
        <v>-999</v>
      </c>
      <c r="N19" s="196" t="str">
        <f t="shared" si="9"/>
        <v>Dust</v>
      </c>
      <c r="O19" s="33" t="str">
        <f t="shared" si="10"/>
        <v>F</v>
      </c>
      <c r="P19" s="24">
        <f t="shared" si="13"/>
        <v>10</v>
      </c>
    </row>
    <row r="20" spans="1:16" x14ac:dyDescent="0.25">
      <c r="A20" t="str">
        <f t="shared" ca="1" si="11"/>
        <v>21P-Cd-6-0</v>
      </c>
      <c r="B20" s="25" t="str">
        <f ca="1">Dust!$I$1</f>
        <v>21P</v>
      </c>
      <c r="C20" s="35">
        <f>Information!$B$18</f>
        <v>0</v>
      </c>
      <c r="D20" t="str">
        <f t="shared" ca="1" si="12"/>
        <v>6</v>
      </c>
      <c r="E20" s="2" t="s">
        <v>27</v>
      </c>
      <c r="F20" s="26">
        <f t="shared" ca="1" si="2"/>
        <v>0</v>
      </c>
      <c r="G20" s="27">
        <f t="shared" ca="1" si="3"/>
        <v>0</v>
      </c>
      <c r="H20" s="27">
        <f t="shared" ca="1" si="4"/>
        <v>0</v>
      </c>
      <c r="I20" s="83">
        <f t="shared" ca="1" si="8"/>
        <v>-999</v>
      </c>
      <c r="J20" s="35">
        <f t="shared" ca="1" si="5"/>
        <v>6</v>
      </c>
      <c r="K20" t="str">
        <f t="shared" ca="1" si="6"/>
        <v>Cadmium
Cd</v>
      </c>
      <c r="M20" s="197">
        <f t="shared" ca="1" si="7"/>
        <v>-999</v>
      </c>
      <c r="N20" s="196" t="str">
        <f t="shared" si="9"/>
        <v>Dust</v>
      </c>
      <c r="O20" s="33" t="str">
        <f t="shared" si="10"/>
        <v>F</v>
      </c>
      <c r="P20" s="24">
        <f t="shared" si="13"/>
        <v>11</v>
      </c>
    </row>
    <row r="21" spans="1:16" x14ac:dyDescent="0.25">
      <c r="A21" t="str">
        <f t="shared" ca="1" si="11"/>
        <v>21P-Cd-7-0</v>
      </c>
      <c r="B21" s="25" t="str">
        <f ca="1">Dust!$I$1</f>
        <v>21P</v>
      </c>
      <c r="C21" s="35">
        <f>Information!$B$18</f>
        <v>0</v>
      </c>
      <c r="D21" t="str">
        <f t="shared" ca="1" si="12"/>
        <v>7</v>
      </c>
      <c r="E21" s="2" t="s">
        <v>27</v>
      </c>
      <c r="F21" s="26">
        <f t="shared" ca="1" si="2"/>
        <v>0</v>
      </c>
      <c r="G21" s="27">
        <f t="shared" ca="1" si="3"/>
        <v>0</v>
      </c>
      <c r="H21" s="27">
        <f t="shared" ca="1" si="4"/>
        <v>0</v>
      </c>
      <c r="I21" s="83">
        <f t="shared" ca="1" si="8"/>
        <v>-999</v>
      </c>
      <c r="J21" s="35">
        <f t="shared" ca="1" si="5"/>
        <v>7</v>
      </c>
      <c r="K21" t="str">
        <f t="shared" ca="1" si="6"/>
        <v>Cadmium
Cd</v>
      </c>
      <c r="M21" s="197">
        <f t="shared" ca="1" si="7"/>
        <v>-999</v>
      </c>
      <c r="N21" s="196" t="str">
        <f t="shared" si="9"/>
        <v>Dust</v>
      </c>
      <c r="O21" s="33" t="str">
        <f t="shared" si="10"/>
        <v>F</v>
      </c>
      <c r="P21" s="24">
        <f t="shared" si="13"/>
        <v>12</v>
      </c>
    </row>
    <row r="22" spans="1:16" x14ac:dyDescent="0.25">
      <c r="A22" t="str">
        <f t="shared" ca="1" si="11"/>
        <v>21P-Cd-8-0</v>
      </c>
      <c r="B22" s="25" t="str">
        <f ca="1">Dust!$I$1</f>
        <v>21P</v>
      </c>
      <c r="C22" s="35">
        <f>Information!$B$18</f>
        <v>0</v>
      </c>
      <c r="D22" t="str">
        <f t="shared" ca="1" si="12"/>
        <v>8</v>
      </c>
      <c r="E22" s="2" t="s">
        <v>27</v>
      </c>
      <c r="F22" s="26">
        <f t="shared" ca="1" si="2"/>
        <v>0</v>
      </c>
      <c r="G22" s="27">
        <f t="shared" ca="1" si="3"/>
        <v>0</v>
      </c>
      <c r="H22" s="27">
        <f t="shared" ca="1" si="4"/>
        <v>0</v>
      </c>
      <c r="I22" s="83">
        <f t="shared" ca="1" si="8"/>
        <v>-999</v>
      </c>
      <c r="J22" s="35">
        <f t="shared" ca="1" si="5"/>
        <v>8</v>
      </c>
      <c r="K22" t="str">
        <f t="shared" ca="1" si="6"/>
        <v>Cadmium
Cd</v>
      </c>
      <c r="M22" s="197">
        <f t="shared" ca="1" si="7"/>
        <v>-999</v>
      </c>
      <c r="N22" s="196" t="str">
        <f t="shared" si="9"/>
        <v>Dust</v>
      </c>
      <c r="O22" s="33" t="str">
        <f t="shared" si="10"/>
        <v>F</v>
      </c>
      <c r="P22" s="24">
        <f t="shared" si="13"/>
        <v>13</v>
      </c>
    </row>
    <row r="23" spans="1:16" x14ac:dyDescent="0.25">
      <c r="A23" t="str">
        <f t="shared" ca="1" si="11"/>
        <v>21P-Cd-9-0</v>
      </c>
      <c r="B23" s="25" t="str">
        <f ca="1">Dust!$I$1</f>
        <v>21P</v>
      </c>
      <c r="C23" s="35">
        <f>Information!$B$18</f>
        <v>0</v>
      </c>
      <c r="D23" t="str">
        <f t="shared" ca="1" si="12"/>
        <v>9</v>
      </c>
      <c r="E23" s="2" t="s">
        <v>27</v>
      </c>
      <c r="F23" s="26">
        <f t="shared" ca="1" si="2"/>
        <v>0</v>
      </c>
      <c r="G23" s="27">
        <f t="shared" ca="1" si="3"/>
        <v>0</v>
      </c>
      <c r="H23" s="27">
        <f t="shared" ca="1" si="4"/>
        <v>0</v>
      </c>
      <c r="I23" s="83">
        <f t="shared" ca="1" si="8"/>
        <v>-999</v>
      </c>
      <c r="J23" s="35">
        <f t="shared" ca="1" si="5"/>
        <v>9</v>
      </c>
      <c r="K23" t="str">
        <f t="shared" ca="1" si="6"/>
        <v>Cadmium
Cd</v>
      </c>
      <c r="M23" s="197">
        <f t="shared" ca="1" si="7"/>
        <v>-999</v>
      </c>
      <c r="N23" s="196" t="str">
        <f t="shared" si="9"/>
        <v>Dust</v>
      </c>
      <c r="O23" s="33" t="str">
        <f t="shared" si="10"/>
        <v>F</v>
      </c>
      <c r="P23" s="24">
        <f t="shared" si="13"/>
        <v>14</v>
      </c>
    </row>
    <row r="24" spans="1:16" x14ac:dyDescent="0.25">
      <c r="A24" t="str">
        <f t="shared" ca="1" si="11"/>
        <v>21P-Cd-10-0</v>
      </c>
      <c r="B24" s="25" t="str">
        <f ca="1">Dust!$I$1</f>
        <v>21P</v>
      </c>
      <c r="C24" s="35">
        <f>Information!$B$18</f>
        <v>0</v>
      </c>
      <c r="D24" t="str">
        <f t="shared" ca="1" si="12"/>
        <v>10</v>
      </c>
      <c r="E24" s="2" t="s">
        <v>27</v>
      </c>
      <c r="F24" s="26">
        <f t="shared" ca="1" si="2"/>
        <v>0</v>
      </c>
      <c r="G24" s="27">
        <f t="shared" ca="1" si="3"/>
        <v>0</v>
      </c>
      <c r="H24" s="27">
        <f t="shared" ca="1" si="4"/>
        <v>0</v>
      </c>
      <c r="I24" s="83">
        <f t="shared" ca="1" si="8"/>
        <v>-999</v>
      </c>
      <c r="J24" s="35">
        <f t="shared" ca="1" si="5"/>
        <v>10</v>
      </c>
      <c r="K24" t="str">
        <f t="shared" ca="1" si="6"/>
        <v>Cadmium
Cd</v>
      </c>
      <c r="M24" s="197">
        <f t="shared" ca="1" si="7"/>
        <v>-999</v>
      </c>
      <c r="N24" s="196" t="str">
        <f t="shared" si="9"/>
        <v>Dust</v>
      </c>
      <c r="O24" s="33" t="str">
        <f t="shared" si="10"/>
        <v>F</v>
      </c>
      <c r="P24" s="24">
        <f t="shared" si="13"/>
        <v>15</v>
      </c>
    </row>
    <row r="25" spans="1:16" x14ac:dyDescent="0.25">
      <c r="A25" t="str">
        <f t="shared" ca="1" si="11"/>
        <v>21P-Cd-11-0</v>
      </c>
      <c r="B25" s="25" t="str">
        <f ca="1">Dust!$I$1</f>
        <v>21P</v>
      </c>
      <c r="C25" s="35">
        <f>Information!$B$18</f>
        <v>0</v>
      </c>
      <c r="D25" t="str">
        <f t="shared" ca="1" si="12"/>
        <v>11</v>
      </c>
      <c r="E25" s="2" t="s">
        <v>27</v>
      </c>
      <c r="F25" s="26">
        <f t="shared" ca="1" si="2"/>
        <v>0</v>
      </c>
      <c r="G25" s="27">
        <f t="shared" ca="1" si="3"/>
        <v>0</v>
      </c>
      <c r="H25" s="27">
        <f t="shared" ca="1" si="4"/>
        <v>0</v>
      </c>
      <c r="I25" s="83">
        <f t="shared" ca="1" si="8"/>
        <v>-999</v>
      </c>
      <c r="J25" s="35" t="str">
        <f t="shared" ca="1" si="5"/>
        <v xml:space="preserve">11 (Reserve) </v>
      </c>
      <c r="K25" t="str">
        <f t="shared" ca="1" si="6"/>
        <v>Cadmium
Cd</v>
      </c>
      <c r="M25" s="197">
        <f t="shared" ca="1" si="7"/>
        <v>-999</v>
      </c>
      <c r="N25" s="196" t="str">
        <f t="shared" si="9"/>
        <v>Dust</v>
      </c>
      <c r="O25" s="33" t="str">
        <f t="shared" si="10"/>
        <v>F</v>
      </c>
      <c r="P25" s="24">
        <f t="shared" si="13"/>
        <v>16</v>
      </c>
    </row>
    <row r="26" spans="1:16" x14ac:dyDescent="0.25">
      <c r="A26" t="str">
        <f t="shared" ca="1" si="11"/>
        <v>21P-Cd-12-0</v>
      </c>
      <c r="B26" s="25" t="str">
        <f ca="1">Dust!$I$1</f>
        <v>21P</v>
      </c>
      <c r="C26" s="35">
        <f>Information!$B$18</f>
        <v>0</v>
      </c>
      <c r="D26" t="str">
        <f t="shared" ca="1" si="12"/>
        <v>12</v>
      </c>
      <c r="E26" s="2" t="s">
        <v>27</v>
      </c>
      <c r="F26" s="26">
        <f t="shared" ca="1" si="2"/>
        <v>0</v>
      </c>
      <c r="G26" s="27">
        <f t="shared" ca="1" si="3"/>
        <v>0</v>
      </c>
      <c r="H26" s="27">
        <f t="shared" ca="1" si="4"/>
        <v>0</v>
      </c>
      <c r="I26" s="83">
        <f t="shared" ca="1" si="8"/>
        <v>-999</v>
      </c>
      <c r="J26" s="35" t="str">
        <f t="shared" ca="1" si="5"/>
        <v xml:space="preserve">12 (Reserve) </v>
      </c>
      <c r="K26" t="str">
        <f t="shared" ca="1" si="6"/>
        <v>Cadmium
Cd</v>
      </c>
      <c r="M26" s="197">
        <f t="shared" ca="1" si="7"/>
        <v>-999</v>
      </c>
      <c r="N26" s="196" t="str">
        <f t="shared" si="9"/>
        <v>Dust</v>
      </c>
      <c r="O26" s="33" t="str">
        <f t="shared" si="10"/>
        <v>F</v>
      </c>
      <c r="P26" s="24">
        <f t="shared" si="13"/>
        <v>17</v>
      </c>
    </row>
    <row r="27" spans="1:16" x14ac:dyDescent="0.25">
      <c r="A27" t="str">
        <f t="shared" ca="1" si="11"/>
        <v>21P-Cd-13-0</v>
      </c>
      <c r="B27" s="25" t="str">
        <f ca="1">Dust!$I$1</f>
        <v>21P</v>
      </c>
      <c r="C27" s="35">
        <f>Information!$B$18</f>
        <v>0</v>
      </c>
      <c r="D27" t="str">
        <f t="shared" ca="1" si="12"/>
        <v>13</v>
      </c>
      <c r="E27" s="2" t="s">
        <v>27</v>
      </c>
      <c r="F27" s="26">
        <f t="shared" ca="1" si="2"/>
        <v>0</v>
      </c>
      <c r="G27" s="27">
        <f t="shared" ca="1" si="3"/>
        <v>0</v>
      </c>
      <c r="H27" s="27">
        <f t="shared" ca="1" si="4"/>
        <v>0</v>
      </c>
      <c r="I27" s="83">
        <f t="shared" ca="1" si="8"/>
        <v>-999</v>
      </c>
      <c r="J27" s="35" t="str">
        <f t="shared" ca="1" si="5"/>
        <v xml:space="preserve">13 (Reserve) </v>
      </c>
      <c r="K27" t="str">
        <f t="shared" ca="1" si="6"/>
        <v>Cadmium
Cd</v>
      </c>
      <c r="M27" s="197">
        <f t="shared" ca="1" si="7"/>
        <v>-999</v>
      </c>
      <c r="N27" s="196" t="str">
        <f t="shared" si="9"/>
        <v>Dust</v>
      </c>
      <c r="O27" s="33" t="str">
        <f t="shared" si="10"/>
        <v>F</v>
      </c>
      <c r="P27" s="24">
        <f t="shared" si="13"/>
        <v>18</v>
      </c>
    </row>
    <row r="28" spans="1:16" x14ac:dyDescent="0.25">
      <c r="A28" t="str">
        <f ca="1">B28&amp;"-"&amp;E28&amp;"-"&amp;D28&amp;"-"&amp;C28</f>
        <v>21P-Co-1-0</v>
      </c>
      <c r="B28" s="25" t="str">
        <f ca="1">Dust!$I$1</f>
        <v>21P</v>
      </c>
      <c r="C28" s="35">
        <f>Information!$B$18</f>
        <v>0</v>
      </c>
      <c r="D28" t="str">
        <f ca="1">TRIM(LEFT(J28,2))</f>
        <v>1</v>
      </c>
      <c r="E28" s="2" t="s">
        <v>28</v>
      </c>
      <c r="F28" s="26" t="str">
        <f t="shared" ca="1" si="2"/>
        <v/>
      </c>
      <c r="G28" s="27">
        <f t="shared" ca="1" si="3"/>
        <v>0</v>
      </c>
      <c r="H28" s="27">
        <f t="shared" ca="1" si="4"/>
        <v>0</v>
      </c>
      <c r="I28" s="83">
        <f t="shared" ca="1" si="8"/>
        <v>-999</v>
      </c>
      <c r="J28" s="35">
        <f t="shared" ca="1" si="5"/>
        <v>1</v>
      </c>
      <c r="K28" t="str">
        <f t="shared" ca="1" si="6"/>
        <v>Cobalt
Co</v>
      </c>
      <c r="M28" s="197">
        <f t="shared" ca="1" si="7"/>
        <v>-999</v>
      </c>
      <c r="N28" s="196" t="str">
        <f t="shared" si="9"/>
        <v>Dust</v>
      </c>
      <c r="O28" s="33" t="s">
        <v>37</v>
      </c>
      <c r="P28" s="24">
        <f t="shared" si="13"/>
        <v>6</v>
      </c>
    </row>
    <row r="29" spans="1:16" x14ac:dyDescent="0.25">
      <c r="A29" t="str">
        <f t="shared" ref="A29:A40" ca="1" si="14">B29&amp;"-"&amp;E29&amp;"-"&amp;D29&amp;"-"&amp;C29</f>
        <v>21P-Co-2-0</v>
      </c>
      <c r="B29" s="25" t="str">
        <f ca="1">Dust!$I$1</f>
        <v>21P</v>
      </c>
      <c r="C29" s="35">
        <f>Information!$B$18</f>
        <v>0</v>
      </c>
      <c r="D29" t="str">
        <f t="shared" ref="D29:D40" ca="1" si="15">TRIM(LEFT(J29,2))</f>
        <v>2</v>
      </c>
      <c r="E29" s="2" t="s">
        <v>28</v>
      </c>
      <c r="F29" s="26" t="str">
        <f t="shared" ca="1" si="2"/>
        <v/>
      </c>
      <c r="G29" s="27">
        <f t="shared" ca="1" si="3"/>
        <v>0</v>
      </c>
      <c r="H29" s="27">
        <f t="shared" ca="1" si="4"/>
        <v>0</v>
      </c>
      <c r="I29" s="83">
        <f t="shared" ca="1" si="8"/>
        <v>-999</v>
      </c>
      <c r="J29" s="35">
        <f t="shared" ca="1" si="5"/>
        <v>2</v>
      </c>
      <c r="K29" t="str">
        <f t="shared" ca="1" si="6"/>
        <v>Cobalt
Co</v>
      </c>
      <c r="M29" s="197">
        <f t="shared" ca="1" si="7"/>
        <v>-999</v>
      </c>
      <c r="N29" s="196" t="str">
        <f t="shared" si="9"/>
        <v>Dust</v>
      </c>
      <c r="O29" s="33" t="str">
        <f t="shared" si="10"/>
        <v>G</v>
      </c>
      <c r="P29" s="24">
        <f t="shared" si="13"/>
        <v>7</v>
      </c>
    </row>
    <row r="30" spans="1:16" x14ac:dyDescent="0.25">
      <c r="A30" t="str">
        <f t="shared" ca="1" si="14"/>
        <v>21P-Co-3-0</v>
      </c>
      <c r="B30" s="25" t="str">
        <f ca="1">Dust!$I$1</f>
        <v>21P</v>
      </c>
      <c r="C30" s="35">
        <f>Information!$B$18</f>
        <v>0</v>
      </c>
      <c r="D30" t="str">
        <f t="shared" ca="1" si="15"/>
        <v>3</v>
      </c>
      <c r="E30" s="2" t="s">
        <v>28</v>
      </c>
      <c r="F30" s="26" t="str">
        <f t="shared" ca="1" si="2"/>
        <v/>
      </c>
      <c r="G30" s="27">
        <f t="shared" ca="1" si="3"/>
        <v>0</v>
      </c>
      <c r="H30" s="27">
        <f t="shared" ca="1" si="4"/>
        <v>0</v>
      </c>
      <c r="I30" s="83">
        <f t="shared" ca="1" si="8"/>
        <v>-999</v>
      </c>
      <c r="J30" s="35">
        <f t="shared" ca="1" si="5"/>
        <v>3</v>
      </c>
      <c r="K30" t="str">
        <f t="shared" ca="1" si="6"/>
        <v>Cobalt
Co</v>
      </c>
      <c r="M30" s="197">
        <f t="shared" ca="1" si="7"/>
        <v>-999</v>
      </c>
      <c r="N30" s="196" t="str">
        <f t="shared" si="9"/>
        <v>Dust</v>
      </c>
      <c r="O30" s="33" t="str">
        <f t="shared" si="10"/>
        <v>G</v>
      </c>
      <c r="P30" s="24">
        <f t="shared" si="13"/>
        <v>8</v>
      </c>
    </row>
    <row r="31" spans="1:16" x14ac:dyDescent="0.25">
      <c r="A31" t="str">
        <f t="shared" ca="1" si="14"/>
        <v>21P-Co-4-0</v>
      </c>
      <c r="B31" s="25" t="str">
        <f ca="1">Dust!$I$1</f>
        <v>21P</v>
      </c>
      <c r="C31" s="35">
        <f>Information!$B$18</f>
        <v>0</v>
      </c>
      <c r="D31" t="str">
        <f t="shared" ca="1" si="15"/>
        <v>4</v>
      </c>
      <c r="E31" s="2" t="s">
        <v>28</v>
      </c>
      <c r="F31" s="26" t="str">
        <f t="shared" ca="1" si="2"/>
        <v/>
      </c>
      <c r="G31" s="27">
        <f t="shared" ca="1" si="3"/>
        <v>0</v>
      </c>
      <c r="H31" s="27">
        <f t="shared" ca="1" si="4"/>
        <v>0</v>
      </c>
      <c r="I31" s="83">
        <f t="shared" ca="1" si="8"/>
        <v>-999</v>
      </c>
      <c r="J31" s="35" t="str">
        <f t="shared" ca="1" si="5"/>
        <v>4 (Reserve)</v>
      </c>
      <c r="K31" t="str">
        <f t="shared" ca="1" si="6"/>
        <v>Cobalt
Co</v>
      </c>
      <c r="M31" s="197">
        <f t="shared" ca="1" si="7"/>
        <v>-999</v>
      </c>
      <c r="N31" s="196" t="str">
        <f t="shared" si="9"/>
        <v>Dust</v>
      </c>
      <c r="O31" s="33" t="str">
        <f t="shared" si="10"/>
        <v>G</v>
      </c>
      <c r="P31" s="24">
        <f t="shared" si="13"/>
        <v>9</v>
      </c>
    </row>
    <row r="32" spans="1:16" x14ac:dyDescent="0.25">
      <c r="A32" t="str">
        <f t="shared" ca="1" si="14"/>
        <v>21P-Co-5-0</v>
      </c>
      <c r="B32" s="25" t="str">
        <f ca="1">Dust!$I$1</f>
        <v>21P</v>
      </c>
      <c r="C32" s="35">
        <f>Information!$B$18</f>
        <v>0</v>
      </c>
      <c r="D32" t="str">
        <f t="shared" ca="1" si="15"/>
        <v>5</v>
      </c>
      <c r="E32" s="2" t="s">
        <v>28</v>
      </c>
      <c r="F32" s="26" t="str">
        <f t="shared" ca="1" si="2"/>
        <v/>
      </c>
      <c r="G32" s="27">
        <f t="shared" ca="1" si="3"/>
        <v>0</v>
      </c>
      <c r="H32" s="27">
        <f t="shared" ca="1" si="4"/>
        <v>0</v>
      </c>
      <c r="I32" s="83">
        <f t="shared" ca="1" si="8"/>
        <v>-999</v>
      </c>
      <c r="J32" s="35" t="str">
        <f t="shared" ca="1" si="5"/>
        <v>5 (Reserve)</v>
      </c>
      <c r="K32" t="str">
        <f t="shared" ca="1" si="6"/>
        <v>Cobalt
Co</v>
      </c>
      <c r="M32" s="197">
        <f t="shared" ca="1" si="7"/>
        <v>-999</v>
      </c>
      <c r="N32" s="196" t="str">
        <f t="shared" si="9"/>
        <v>Dust</v>
      </c>
      <c r="O32" s="33" t="str">
        <f t="shared" si="10"/>
        <v>G</v>
      </c>
      <c r="P32" s="24">
        <f t="shared" si="13"/>
        <v>10</v>
      </c>
    </row>
    <row r="33" spans="1:16" x14ac:dyDescent="0.25">
      <c r="A33" t="str">
        <f t="shared" ca="1" si="14"/>
        <v>21P-Co-6-0</v>
      </c>
      <c r="B33" s="25" t="str">
        <f ca="1">Dust!$I$1</f>
        <v>21P</v>
      </c>
      <c r="C33" s="35">
        <f>Information!$B$18</f>
        <v>0</v>
      </c>
      <c r="D33" t="str">
        <f t="shared" ca="1" si="15"/>
        <v>6</v>
      </c>
      <c r="E33" s="2" t="s">
        <v>28</v>
      </c>
      <c r="F33" s="26">
        <f t="shared" ca="1" si="2"/>
        <v>0</v>
      </c>
      <c r="G33" s="27">
        <f t="shared" ca="1" si="3"/>
        <v>0</v>
      </c>
      <c r="H33" s="27">
        <f t="shared" ca="1" si="4"/>
        <v>0</v>
      </c>
      <c r="I33" s="83">
        <f t="shared" ca="1" si="8"/>
        <v>-999</v>
      </c>
      <c r="J33" s="35">
        <f t="shared" ca="1" si="5"/>
        <v>6</v>
      </c>
      <c r="K33" t="str">
        <f t="shared" ca="1" si="6"/>
        <v>Cobalt
Co</v>
      </c>
      <c r="M33" s="197">
        <f t="shared" ca="1" si="7"/>
        <v>-999</v>
      </c>
      <c r="N33" s="196" t="str">
        <f t="shared" si="9"/>
        <v>Dust</v>
      </c>
      <c r="O33" s="33" t="str">
        <f t="shared" si="10"/>
        <v>G</v>
      </c>
      <c r="P33" s="24">
        <f t="shared" si="13"/>
        <v>11</v>
      </c>
    </row>
    <row r="34" spans="1:16" x14ac:dyDescent="0.25">
      <c r="A34" t="str">
        <f t="shared" ca="1" si="14"/>
        <v>21P-Co-7-0</v>
      </c>
      <c r="B34" s="25" t="str">
        <f ca="1">Dust!$I$1</f>
        <v>21P</v>
      </c>
      <c r="C34" s="35">
        <f>Information!$B$18</f>
        <v>0</v>
      </c>
      <c r="D34" t="str">
        <f t="shared" ca="1" si="15"/>
        <v>7</v>
      </c>
      <c r="E34" s="2" t="s">
        <v>28</v>
      </c>
      <c r="F34" s="26">
        <f t="shared" ca="1" si="2"/>
        <v>0</v>
      </c>
      <c r="G34" s="27">
        <f t="shared" ca="1" si="3"/>
        <v>0</v>
      </c>
      <c r="H34" s="27">
        <f t="shared" ca="1" si="4"/>
        <v>0</v>
      </c>
      <c r="I34" s="83">
        <f t="shared" ca="1" si="8"/>
        <v>-999</v>
      </c>
      <c r="J34" s="35">
        <f t="shared" ca="1" si="5"/>
        <v>7</v>
      </c>
      <c r="K34" t="str">
        <f t="shared" ca="1" si="6"/>
        <v>Cobalt
Co</v>
      </c>
      <c r="M34" s="197">
        <f t="shared" ca="1" si="7"/>
        <v>-999</v>
      </c>
      <c r="N34" s="196" t="str">
        <f t="shared" si="9"/>
        <v>Dust</v>
      </c>
      <c r="O34" s="33" t="str">
        <f t="shared" si="10"/>
        <v>G</v>
      </c>
      <c r="P34" s="24">
        <f t="shared" si="13"/>
        <v>12</v>
      </c>
    </row>
    <row r="35" spans="1:16" x14ac:dyDescent="0.25">
      <c r="A35" t="str">
        <f t="shared" ca="1" si="14"/>
        <v>21P-Co-8-0</v>
      </c>
      <c r="B35" s="25" t="str">
        <f ca="1">Dust!$I$1</f>
        <v>21P</v>
      </c>
      <c r="C35" s="35">
        <f>Information!$B$18</f>
        <v>0</v>
      </c>
      <c r="D35" t="str">
        <f t="shared" ca="1" si="15"/>
        <v>8</v>
      </c>
      <c r="E35" s="2" t="s">
        <v>28</v>
      </c>
      <c r="F35" s="26">
        <f t="shared" ca="1" si="2"/>
        <v>0</v>
      </c>
      <c r="G35" s="27">
        <f t="shared" ca="1" si="3"/>
        <v>0</v>
      </c>
      <c r="H35" s="27">
        <f t="shared" ca="1" si="4"/>
        <v>0</v>
      </c>
      <c r="I35" s="83">
        <f t="shared" ca="1" si="8"/>
        <v>-999</v>
      </c>
      <c r="J35" s="35">
        <f t="shared" ca="1" si="5"/>
        <v>8</v>
      </c>
      <c r="K35" t="str">
        <f t="shared" ca="1" si="6"/>
        <v>Cobalt
Co</v>
      </c>
      <c r="M35" s="197">
        <f t="shared" ca="1" si="7"/>
        <v>-999</v>
      </c>
      <c r="N35" s="196" t="str">
        <f t="shared" si="9"/>
        <v>Dust</v>
      </c>
      <c r="O35" s="33" t="str">
        <f t="shared" si="10"/>
        <v>G</v>
      </c>
      <c r="P35" s="24">
        <f t="shared" si="13"/>
        <v>13</v>
      </c>
    </row>
    <row r="36" spans="1:16" x14ac:dyDescent="0.25">
      <c r="A36" t="str">
        <f t="shared" ca="1" si="14"/>
        <v>21P-Co-9-0</v>
      </c>
      <c r="B36" s="25" t="str">
        <f ca="1">Dust!$I$1</f>
        <v>21P</v>
      </c>
      <c r="C36" s="35">
        <f>Information!$B$18</f>
        <v>0</v>
      </c>
      <c r="D36" t="str">
        <f t="shared" ca="1" si="15"/>
        <v>9</v>
      </c>
      <c r="E36" s="2" t="s">
        <v>28</v>
      </c>
      <c r="F36" s="26">
        <f t="shared" ca="1" si="2"/>
        <v>0</v>
      </c>
      <c r="G36" s="27">
        <f t="shared" ca="1" si="3"/>
        <v>0</v>
      </c>
      <c r="H36" s="27">
        <f t="shared" ca="1" si="4"/>
        <v>0</v>
      </c>
      <c r="I36" s="83">
        <f t="shared" ca="1" si="8"/>
        <v>-999</v>
      </c>
      <c r="J36" s="35">
        <f t="shared" ca="1" si="5"/>
        <v>9</v>
      </c>
      <c r="K36" t="str">
        <f t="shared" ca="1" si="6"/>
        <v>Cobalt
Co</v>
      </c>
      <c r="M36" s="197">
        <f t="shared" ca="1" si="7"/>
        <v>-999</v>
      </c>
      <c r="N36" s="196" t="str">
        <f t="shared" si="9"/>
        <v>Dust</v>
      </c>
      <c r="O36" s="33" t="str">
        <f t="shared" si="10"/>
        <v>G</v>
      </c>
      <c r="P36" s="24">
        <f t="shared" si="13"/>
        <v>14</v>
      </c>
    </row>
    <row r="37" spans="1:16" x14ac:dyDescent="0.25">
      <c r="A37" t="str">
        <f t="shared" ca="1" si="14"/>
        <v>21P-Co-10-0</v>
      </c>
      <c r="B37" s="25" t="str">
        <f ca="1">Dust!$I$1</f>
        <v>21P</v>
      </c>
      <c r="C37" s="35">
        <f>Information!$B$18</f>
        <v>0</v>
      </c>
      <c r="D37" t="str">
        <f t="shared" ca="1" si="15"/>
        <v>10</v>
      </c>
      <c r="E37" s="2" t="s">
        <v>28</v>
      </c>
      <c r="F37" s="26">
        <f t="shared" ca="1" si="2"/>
        <v>0</v>
      </c>
      <c r="G37" s="27">
        <f t="shared" ca="1" si="3"/>
        <v>0</v>
      </c>
      <c r="H37" s="27">
        <f t="shared" ca="1" si="4"/>
        <v>0</v>
      </c>
      <c r="I37" s="83">
        <f t="shared" ca="1" si="8"/>
        <v>-999</v>
      </c>
      <c r="J37" s="35">
        <f t="shared" ca="1" si="5"/>
        <v>10</v>
      </c>
      <c r="K37" t="str">
        <f t="shared" ca="1" si="6"/>
        <v>Cobalt
Co</v>
      </c>
      <c r="M37" s="197">
        <f t="shared" ca="1" si="7"/>
        <v>-999</v>
      </c>
      <c r="N37" s="196" t="str">
        <f t="shared" si="9"/>
        <v>Dust</v>
      </c>
      <c r="O37" s="33" t="str">
        <f t="shared" si="10"/>
        <v>G</v>
      </c>
      <c r="P37" s="24">
        <f t="shared" si="13"/>
        <v>15</v>
      </c>
    </row>
    <row r="38" spans="1:16" x14ac:dyDescent="0.25">
      <c r="A38" t="str">
        <f t="shared" ca="1" si="14"/>
        <v>21P-Co-11-0</v>
      </c>
      <c r="B38" s="25" t="str">
        <f ca="1">Dust!$I$1</f>
        <v>21P</v>
      </c>
      <c r="C38" s="35">
        <f>Information!$B$18</f>
        <v>0</v>
      </c>
      <c r="D38" t="str">
        <f t="shared" ca="1" si="15"/>
        <v>11</v>
      </c>
      <c r="E38" s="2" t="s">
        <v>28</v>
      </c>
      <c r="F38" s="26">
        <f t="shared" ca="1" si="2"/>
        <v>0</v>
      </c>
      <c r="G38" s="27">
        <f t="shared" ca="1" si="3"/>
        <v>0</v>
      </c>
      <c r="H38" s="27">
        <f t="shared" ca="1" si="4"/>
        <v>0</v>
      </c>
      <c r="I38" s="83">
        <f t="shared" ca="1" si="8"/>
        <v>-999</v>
      </c>
      <c r="J38" s="35" t="str">
        <f t="shared" ca="1" si="5"/>
        <v xml:space="preserve">11 (Reserve) </v>
      </c>
      <c r="K38" t="str">
        <f t="shared" ca="1" si="6"/>
        <v>Cobalt
Co</v>
      </c>
      <c r="M38" s="197">
        <f t="shared" ca="1" si="7"/>
        <v>-999</v>
      </c>
      <c r="N38" s="196" t="str">
        <f t="shared" si="9"/>
        <v>Dust</v>
      </c>
      <c r="O38" s="33" t="str">
        <f t="shared" si="10"/>
        <v>G</v>
      </c>
      <c r="P38" s="24">
        <f t="shared" si="13"/>
        <v>16</v>
      </c>
    </row>
    <row r="39" spans="1:16" x14ac:dyDescent="0.25">
      <c r="A39" t="str">
        <f t="shared" ca="1" si="14"/>
        <v>21P-Co-12-0</v>
      </c>
      <c r="B39" s="25" t="str">
        <f ca="1">Dust!$I$1</f>
        <v>21P</v>
      </c>
      <c r="C39" s="35">
        <f>Information!$B$18</f>
        <v>0</v>
      </c>
      <c r="D39" t="str">
        <f t="shared" ca="1" si="15"/>
        <v>12</v>
      </c>
      <c r="E39" s="2" t="s">
        <v>28</v>
      </c>
      <c r="F39" s="26">
        <f t="shared" ca="1" si="2"/>
        <v>0</v>
      </c>
      <c r="G39" s="27">
        <f t="shared" ca="1" si="3"/>
        <v>0</v>
      </c>
      <c r="H39" s="27">
        <f t="shared" ca="1" si="4"/>
        <v>0</v>
      </c>
      <c r="I39" s="83">
        <f t="shared" ca="1" si="8"/>
        <v>-999</v>
      </c>
      <c r="J39" s="35" t="str">
        <f t="shared" ca="1" si="5"/>
        <v xml:space="preserve">12 (Reserve) </v>
      </c>
      <c r="K39" t="str">
        <f t="shared" ca="1" si="6"/>
        <v>Cobalt
Co</v>
      </c>
      <c r="M39" s="197">
        <f t="shared" ca="1" si="7"/>
        <v>-999</v>
      </c>
      <c r="N39" s="196" t="str">
        <f t="shared" si="9"/>
        <v>Dust</v>
      </c>
      <c r="O39" s="33" t="str">
        <f t="shared" si="10"/>
        <v>G</v>
      </c>
      <c r="P39" s="24">
        <f t="shared" si="13"/>
        <v>17</v>
      </c>
    </row>
    <row r="40" spans="1:16" x14ac:dyDescent="0.25">
      <c r="A40" t="str">
        <f t="shared" ca="1" si="14"/>
        <v>21P-Co-13-0</v>
      </c>
      <c r="B40" s="25" t="str">
        <f ca="1">Dust!$I$1</f>
        <v>21P</v>
      </c>
      <c r="C40" s="35">
        <f>Information!$B$18</f>
        <v>0</v>
      </c>
      <c r="D40" t="str">
        <f t="shared" ca="1" si="15"/>
        <v>13</v>
      </c>
      <c r="E40" s="2" t="s">
        <v>28</v>
      </c>
      <c r="F40" s="26">
        <f t="shared" ca="1" si="2"/>
        <v>0</v>
      </c>
      <c r="G40" s="27">
        <f t="shared" ca="1" si="3"/>
        <v>0</v>
      </c>
      <c r="H40" s="27">
        <f t="shared" ca="1" si="4"/>
        <v>0</v>
      </c>
      <c r="I40" s="83">
        <f t="shared" ca="1" si="8"/>
        <v>-999</v>
      </c>
      <c r="J40" s="35" t="str">
        <f t="shared" ca="1" si="5"/>
        <v xml:space="preserve">13 (Reserve) </v>
      </c>
      <c r="K40" t="str">
        <f t="shared" ca="1" si="6"/>
        <v>Cobalt
Co</v>
      </c>
      <c r="M40" s="197">
        <f t="shared" ca="1" si="7"/>
        <v>-999</v>
      </c>
      <c r="N40" s="196" t="str">
        <f t="shared" si="9"/>
        <v>Dust</v>
      </c>
      <c r="O40" s="33" t="str">
        <f t="shared" si="10"/>
        <v>G</v>
      </c>
      <c r="P40" s="24">
        <f t="shared" si="13"/>
        <v>18</v>
      </c>
    </row>
    <row r="41" spans="1:16" x14ac:dyDescent="0.25">
      <c r="A41" t="str">
        <f ca="1">B41&amp;"-"&amp;E41&amp;"-"&amp;D41&amp;"-"&amp;C41</f>
        <v>21P-Cr-1-0</v>
      </c>
      <c r="B41" s="25" t="str">
        <f ca="1">Dust!$I$1</f>
        <v>21P</v>
      </c>
      <c r="C41" s="35">
        <f>Information!$B$18</f>
        <v>0</v>
      </c>
      <c r="D41" t="str">
        <f ca="1">TRIM(LEFT(J41,2))</f>
        <v>1</v>
      </c>
      <c r="E41" s="2" t="s">
        <v>32</v>
      </c>
      <c r="F41" s="26" t="str">
        <f t="shared" ca="1" si="2"/>
        <v/>
      </c>
      <c r="G41" s="27">
        <f t="shared" ca="1" si="3"/>
        <v>0</v>
      </c>
      <c r="H41" s="27">
        <f t="shared" ca="1" si="4"/>
        <v>0</v>
      </c>
      <c r="I41" s="83">
        <f t="shared" ca="1" si="8"/>
        <v>-999</v>
      </c>
      <c r="J41" s="35">
        <f t="shared" ca="1" si="5"/>
        <v>1</v>
      </c>
      <c r="K41" t="str">
        <f t="shared" ca="1" si="6"/>
        <v>Chromium
Cr</v>
      </c>
      <c r="M41" s="197">
        <f t="shared" ca="1" si="7"/>
        <v>-999</v>
      </c>
      <c r="N41" s="196" t="str">
        <f t="shared" si="9"/>
        <v>Dust</v>
      </c>
      <c r="O41" s="33" t="s">
        <v>38</v>
      </c>
      <c r="P41" s="24">
        <f t="shared" si="13"/>
        <v>6</v>
      </c>
    </row>
    <row r="42" spans="1:16" x14ac:dyDescent="0.25">
      <c r="A42" t="str">
        <f t="shared" ref="A42:A53" ca="1" si="16">B42&amp;"-"&amp;E42&amp;"-"&amp;D42&amp;"-"&amp;C42</f>
        <v>21P-Cr-2-0</v>
      </c>
      <c r="B42" s="25" t="str">
        <f ca="1">Dust!$I$1</f>
        <v>21P</v>
      </c>
      <c r="C42" s="35">
        <f>Information!$B$18</f>
        <v>0</v>
      </c>
      <c r="D42" t="str">
        <f t="shared" ref="D42:D53" ca="1" si="17">TRIM(LEFT(J42,2))</f>
        <v>2</v>
      </c>
      <c r="E42" s="2" t="str">
        <f>E41</f>
        <v>Cr</v>
      </c>
      <c r="F42" s="26" t="str">
        <f t="shared" ca="1" si="2"/>
        <v/>
      </c>
      <c r="G42" s="27">
        <f t="shared" ca="1" si="3"/>
        <v>0</v>
      </c>
      <c r="H42" s="27">
        <f t="shared" ca="1" si="4"/>
        <v>0</v>
      </c>
      <c r="I42" s="83">
        <f t="shared" ca="1" si="8"/>
        <v>-999</v>
      </c>
      <c r="J42" s="35">
        <f t="shared" ca="1" si="5"/>
        <v>2</v>
      </c>
      <c r="K42" t="str">
        <f t="shared" ca="1" si="6"/>
        <v>Chromium
Cr</v>
      </c>
      <c r="M42" s="197">
        <f t="shared" ca="1" si="7"/>
        <v>-999</v>
      </c>
      <c r="N42" s="196" t="str">
        <f t="shared" si="9"/>
        <v>Dust</v>
      </c>
      <c r="O42" s="33" t="str">
        <f t="shared" si="10"/>
        <v>H</v>
      </c>
      <c r="P42" s="24">
        <f t="shared" si="13"/>
        <v>7</v>
      </c>
    </row>
    <row r="43" spans="1:16" x14ac:dyDescent="0.25">
      <c r="A43" t="str">
        <f t="shared" ca="1" si="16"/>
        <v>21P-Cr-3-0</v>
      </c>
      <c r="B43" s="25" t="str">
        <f ca="1">Dust!$I$1</f>
        <v>21P</v>
      </c>
      <c r="C43" s="35">
        <f>Information!$B$18</f>
        <v>0</v>
      </c>
      <c r="D43" t="str">
        <f t="shared" ca="1" si="17"/>
        <v>3</v>
      </c>
      <c r="E43" s="2" t="str">
        <f t="shared" ref="E43:E92" si="18">E42</f>
        <v>Cr</v>
      </c>
      <c r="F43" s="26" t="str">
        <f t="shared" ca="1" si="2"/>
        <v/>
      </c>
      <c r="G43" s="27">
        <f t="shared" ca="1" si="3"/>
        <v>0</v>
      </c>
      <c r="H43" s="27">
        <f t="shared" ca="1" si="4"/>
        <v>0</v>
      </c>
      <c r="I43" s="83">
        <f t="shared" ca="1" si="8"/>
        <v>-999</v>
      </c>
      <c r="J43" s="35">
        <f t="shared" ca="1" si="5"/>
        <v>3</v>
      </c>
      <c r="K43" t="str">
        <f t="shared" ca="1" si="6"/>
        <v>Chromium
Cr</v>
      </c>
      <c r="M43" s="197">
        <f t="shared" ca="1" si="7"/>
        <v>-999</v>
      </c>
      <c r="N43" s="196" t="str">
        <f t="shared" si="9"/>
        <v>Dust</v>
      </c>
      <c r="O43" s="33" t="str">
        <f t="shared" si="10"/>
        <v>H</v>
      </c>
      <c r="P43" s="24">
        <f t="shared" si="13"/>
        <v>8</v>
      </c>
    </row>
    <row r="44" spans="1:16" x14ac:dyDescent="0.25">
      <c r="A44" t="str">
        <f t="shared" ca="1" si="16"/>
        <v>21P-Cr-4-0</v>
      </c>
      <c r="B44" s="25" t="str">
        <f ca="1">Dust!$I$1</f>
        <v>21P</v>
      </c>
      <c r="C44" s="35">
        <f>Information!$B$18</f>
        <v>0</v>
      </c>
      <c r="D44" t="str">
        <f t="shared" ca="1" si="17"/>
        <v>4</v>
      </c>
      <c r="E44" s="2" t="str">
        <f t="shared" si="18"/>
        <v>Cr</v>
      </c>
      <c r="F44" s="26" t="str">
        <f t="shared" ca="1" si="2"/>
        <v/>
      </c>
      <c r="G44" s="27">
        <f t="shared" ca="1" si="3"/>
        <v>0</v>
      </c>
      <c r="H44" s="27">
        <f t="shared" ca="1" si="4"/>
        <v>0</v>
      </c>
      <c r="I44" s="83">
        <f t="shared" ca="1" si="8"/>
        <v>-999</v>
      </c>
      <c r="J44" s="35" t="str">
        <f t="shared" ca="1" si="5"/>
        <v>4 (Reserve)</v>
      </c>
      <c r="K44" t="str">
        <f t="shared" ca="1" si="6"/>
        <v>Chromium
Cr</v>
      </c>
      <c r="M44" s="197">
        <f t="shared" ca="1" si="7"/>
        <v>-999</v>
      </c>
      <c r="N44" s="196" t="str">
        <f t="shared" si="9"/>
        <v>Dust</v>
      </c>
      <c r="O44" s="33" t="str">
        <f t="shared" si="10"/>
        <v>H</v>
      </c>
      <c r="P44" s="24">
        <f t="shared" si="13"/>
        <v>9</v>
      </c>
    </row>
    <row r="45" spans="1:16" x14ac:dyDescent="0.25">
      <c r="A45" t="str">
        <f t="shared" ca="1" si="16"/>
        <v>21P-Cr-5-0</v>
      </c>
      <c r="B45" s="25" t="str">
        <f ca="1">Dust!$I$1</f>
        <v>21P</v>
      </c>
      <c r="C45" s="35">
        <f>Information!$B$18</f>
        <v>0</v>
      </c>
      <c r="D45" t="str">
        <f t="shared" ca="1" si="17"/>
        <v>5</v>
      </c>
      <c r="E45" s="2" t="str">
        <f t="shared" si="18"/>
        <v>Cr</v>
      </c>
      <c r="F45" s="26" t="str">
        <f t="shared" ca="1" si="2"/>
        <v/>
      </c>
      <c r="G45" s="27">
        <f t="shared" ca="1" si="3"/>
        <v>0</v>
      </c>
      <c r="H45" s="27">
        <f t="shared" ca="1" si="4"/>
        <v>0</v>
      </c>
      <c r="I45" s="83">
        <f t="shared" ca="1" si="8"/>
        <v>-999</v>
      </c>
      <c r="J45" s="35" t="str">
        <f t="shared" ca="1" si="5"/>
        <v>5 (Reserve)</v>
      </c>
      <c r="K45" t="str">
        <f t="shared" ca="1" si="6"/>
        <v>Chromium
Cr</v>
      </c>
      <c r="M45" s="197">
        <f t="shared" ca="1" si="7"/>
        <v>-999</v>
      </c>
      <c r="N45" s="196" t="str">
        <f t="shared" si="9"/>
        <v>Dust</v>
      </c>
      <c r="O45" s="33" t="str">
        <f t="shared" si="10"/>
        <v>H</v>
      </c>
      <c r="P45" s="24">
        <f t="shared" si="13"/>
        <v>10</v>
      </c>
    </row>
    <row r="46" spans="1:16" x14ac:dyDescent="0.25">
      <c r="A46" t="str">
        <f t="shared" ca="1" si="16"/>
        <v>21P-Cr-6-0</v>
      </c>
      <c r="B46" s="25" t="str">
        <f ca="1">Dust!$I$1</f>
        <v>21P</v>
      </c>
      <c r="C46" s="35">
        <f>Information!$B$18</f>
        <v>0</v>
      </c>
      <c r="D46" t="str">
        <f t="shared" ca="1" si="17"/>
        <v>6</v>
      </c>
      <c r="E46" s="2" t="str">
        <f t="shared" si="18"/>
        <v>Cr</v>
      </c>
      <c r="F46" s="26">
        <f t="shared" ca="1" si="2"/>
        <v>0</v>
      </c>
      <c r="G46" s="27">
        <f t="shared" ca="1" si="3"/>
        <v>0</v>
      </c>
      <c r="H46" s="27">
        <f t="shared" ca="1" si="4"/>
        <v>0</v>
      </c>
      <c r="I46" s="83">
        <f t="shared" ca="1" si="8"/>
        <v>-999</v>
      </c>
      <c r="J46" s="35">
        <f t="shared" ca="1" si="5"/>
        <v>6</v>
      </c>
      <c r="K46" t="str">
        <f t="shared" ca="1" si="6"/>
        <v>Chromium
Cr</v>
      </c>
      <c r="M46" s="197">
        <f t="shared" ca="1" si="7"/>
        <v>-999</v>
      </c>
      <c r="N46" s="196" t="str">
        <f t="shared" si="9"/>
        <v>Dust</v>
      </c>
      <c r="O46" s="33" t="str">
        <f t="shared" si="10"/>
        <v>H</v>
      </c>
      <c r="P46" s="24">
        <f t="shared" si="13"/>
        <v>11</v>
      </c>
    </row>
    <row r="47" spans="1:16" x14ac:dyDescent="0.25">
      <c r="A47" t="str">
        <f t="shared" ca="1" si="16"/>
        <v>21P-Cr-7-0</v>
      </c>
      <c r="B47" s="25" t="str">
        <f ca="1">Dust!$I$1</f>
        <v>21P</v>
      </c>
      <c r="C47" s="35">
        <f>Information!$B$18</f>
        <v>0</v>
      </c>
      <c r="D47" t="str">
        <f t="shared" ca="1" si="17"/>
        <v>7</v>
      </c>
      <c r="E47" s="2" t="str">
        <f t="shared" si="18"/>
        <v>Cr</v>
      </c>
      <c r="F47" s="26">
        <f t="shared" ca="1" si="2"/>
        <v>0</v>
      </c>
      <c r="G47" s="27">
        <f t="shared" ca="1" si="3"/>
        <v>0</v>
      </c>
      <c r="H47" s="27">
        <f t="shared" ca="1" si="4"/>
        <v>0</v>
      </c>
      <c r="I47" s="83">
        <f t="shared" ca="1" si="8"/>
        <v>-999</v>
      </c>
      <c r="J47" s="35">
        <f t="shared" ca="1" si="5"/>
        <v>7</v>
      </c>
      <c r="K47" t="str">
        <f t="shared" ca="1" si="6"/>
        <v>Chromium
Cr</v>
      </c>
      <c r="M47" s="197">
        <f t="shared" ca="1" si="7"/>
        <v>-999</v>
      </c>
      <c r="N47" s="196" t="str">
        <f t="shared" si="9"/>
        <v>Dust</v>
      </c>
      <c r="O47" s="33" t="str">
        <f t="shared" si="10"/>
        <v>H</v>
      </c>
      <c r="P47" s="24">
        <f t="shared" si="13"/>
        <v>12</v>
      </c>
    </row>
    <row r="48" spans="1:16" x14ac:dyDescent="0.25">
      <c r="A48" t="str">
        <f t="shared" ca="1" si="16"/>
        <v>21P-Cr-8-0</v>
      </c>
      <c r="B48" s="25" t="str">
        <f ca="1">Dust!$I$1</f>
        <v>21P</v>
      </c>
      <c r="C48" s="35">
        <f>Information!$B$18</f>
        <v>0</v>
      </c>
      <c r="D48" t="str">
        <f t="shared" ca="1" si="17"/>
        <v>8</v>
      </c>
      <c r="E48" s="2" t="str">
        <f t="shared" si="18"/>
        <v>Cr</v>
      </c>
      <c r="F48" s="26">
        <f t="shared" ca="1" si="2"/>
        <v>0</v>
      </c>
      <c r="G48" s="27">
        <f t="shared" ca="1" si="3"/>
        <v>0</v>
      </c>
      <c r="H48" s="27">
        <f t="shared" ca="1" si="4"/>
        <v>0</v>
      </c>
      <c r="I48" s="83">
        <f t="shared" ca="1" si="8"/>
        <v>-999</v>
      </c>
      <c r="J48" s="35">
        <f t="shared" ca="1" si="5"/>
        <v>8</v>
      </c>
      <c r="K48" t="str">
        <f t="shared" ca="1" si="6"/>
        <v>Chromium
Cr</v>
      </c>
      <c r="M48" s="197">
        <f t="shared" ca="1" si="7"/>
        <v>-999</v>
      </c>
      <c r="N48" s="196" t="str">
        <f t="shared" si="9"/>
        <v>Dust</v>
      </c>
      <c r="O48" s="33" t="str">
        <f t="shared" si="10"/>
        <v>H</v>
      </c>
      <c r="P48" s="24">
        <f t="shared" si="13"/>
        <v>13</v>
      </c>
    </row>
    <row r="49" spans="1:16" x14ac:dyDescent="0.25">
      <c r="A49" t="str">
        <f t="shared" ca="1" si="16"/>
        <v>21P-Cr-9-0</v>
      </c>
      <c r="B49" s="25" t="str">
        <f ca="1">Dust!$I$1</f>
        <v>21P</v>
      </c>
      <c r="C49" s="35">
        <f>Information!$B$18</f>
        <v>0</v>
      </c>
      <c r="D49" t="str">
        <f t="shared" ca="1" si="17"/>
        <v>9</v>
      </c>
      <c r="E49" s="2" t="str">
        <f t="shared" si="18"/>
        <v>Cr</v>
      </c>
      <c r="F49" s="26">
        <f t="shared" ca="1" si="2"/>
        <v>0</v>
      </c>
      <c r="G49" s="27">
        <f t="shared" ca="1" si="3"/>
        <v>0</v>
      </c>
      <c r="H49" s="27">
        <f t="shared" ca="1" si="4"/>
        <v>0</v>
      </c>
      <c r="I49" s="83">
        <f t="shared" ca="1" si="8"/>
        <v>-999</v>
      </c>
      <c r="J49" s="35">
        <f t="shared" ca="1" si="5"/>
        <v>9</v>
      </c>
      <c r="K49" t="str">
        <f t="shared" ca="1" si="6"/>
        <v>Chromium
Cr</v>
      </c>
      <c r="M49" s="197">
        <f t="shared" ca="1" si="7"/>
        <v>-999</v>
      </c>
      <c r="N49" s="196" t="str">
        <f t="shared" si="9"/>
        <v>Dust</v>
      </c>
      <c r="O49" s="33" t="str">
        <f t="shared" si="10"/>
        <v>H</v>
      </c>
      <c r="P49" s="24">
        <f t="shared" si="13"/>
        <v>14</v>
      </c>
    </row>
    <row r="50" spans="1:16" x14ac:dyDescent="0.25">
      <c r="A50" t="str">
        <f t="shared" ca="1" si="16"/>
        <v>21P-Cr-10-0</v>
      </c>
      <c r="B50" s="25" t="str">
        <f ca="1">Dust!$I$1</f>
        <v>21P</v>
      </c>
      <c r="C50" s="35">
        <f>Information!$B$18</f>
        <v>0</v>
      </c>
      <c r="D50" t="str">
        <f t="shared" ca="1" si="17"/>
        <v>10</v>
      </c>
      <c r="E50" s="2" t="str">
        <f t="shared" si="18"/>
        <v>Cr</v>
      </c>
      <c r="F50" s="26">
        <f t="shared" ca="1" si="2"/>
        <v>0</v>
      </c>
      <c r="G50" s="27">
        <f t="shared" ca="1" si="3"/>
        <v>0</v>
      </c>
      <c r="H50" s="27">
        <f t="shared" ca="1" si="4"/>
        <v>0</v>
      </c>
      <c r="I50" s="83">
        <f t="shared" ca="1" si="8"/>
        <v>-999</v>
      </c>
      <c r="J50" s="35">
        <f t="shared" ca="1" si="5"/>
        <v>10</v>
      </c>
      <c r="K50" t="str">
        <f t="shared" ca="1" si="6"/>
        <v>Chromium
Cr</v>
      </c>
      <c r="M50" s="197">
        <f t="shared" ca="1" si="7"/>
        <v>-999</v>
      </c>
      <c r="N50" s="196" t="str">
        <f t="shared" si="9"/>
        <v>Dust</v>
      </c>
      <c r="O50" s="33" t="str">
        <f t="shared" si="10"/>
        <v>H</v>
      </c>
      <c r="P50" s="24">
        <f t="shared" si="13"/>
        <v>15</v>
      </c>
    </row>
    <row r="51" spans="1:16" x14ac:dyDescent="0.25">
      <c r="A51" t="str">
        <f t="shared" ca="1" si="16"/>
        <v>21P-Cr-11-0</v>
      </c>
      <c r="B51" s="25" t="str">
        <f ca="1">Dust!$I$1</f>
        <v>21P</v>
      </c>
      <c r="C51" s="35">
        <f>Information!$B$18</f>
        <v>0</v>
      </c>
      <c r="D51" t="str">
        <f t="shared" ca="1" si="17"/>
        <v>11</v>
      </c>
      <c r="E51" s="2" t="str">
        <f t="shared" si="18"/>
        <v>Cr</v>
      </c>
      <c r="F51" s="26">
        <f t="shared" ca="1" si="2"/>
        <v>0</v>
      </c>
      <c r="G51" s="27">
        <f t="shared" ca="1" si="3"/>
        <v>0</v>
      </c>
      <c r="H51" s="27">
        <f t="shared" ca="1" si="4"/>
        <v>0</v>
      </c>
      <c r="I51" s="83">
        <f t="shared" ca="1" si="8"/>
        <v>-999</v>
      </c>
      <c r="J51" s="35" t="str">
        <f t="shared" ca="1" si="5"/>
        <v xml:space="preserve">11 (Reserve) </v>
      </c>
      <c r="K51" t="str">
        <f t="shared" ca="1" si="6"/>
        <v>Chromium
Cr</v>
      </c>
      <c r="M51" s="197">
        <f t="shared" ca="1" si="7"/>
        <v>-999</v>
      </c>
      <c r="N51" s="196" t="str">
        <f t="shared" si="9"/>
        <v>Dust</v>
      </c>
      <c r="O51" s="33" t="str">
        <f t="shared" si="10"/>
        <v>H</v>
      </c>
      <c r="P51" s="24">
        <f t="shared" si="13"/>
        <v>16</v>
      </c>
    </row>
    <row r="52" spans="1:16" x14ac:dyDescent="0.25">
      <c r="A52" t="str">
        <f t="shared" ca="1" si="16"/>
        <v>21P-Cr-12-0</v>
      </c>
      <c r="B52" s="25" t="str">
        <f ca="1">Dust!$I$1</f>
        <v>21P</v>
      </c>
      <c r="C52" s="35">
        <f>Information!$B$18</f>
        <v>0</v>
      </c>
      <c r="D52" t="str">
        <f t="shared" ca="1" si="17"/>
        <v>12</v>
      </c>
      <c r="E52" s="2" t="str">
        <f t="shared" si="18"/>
        <v>Cr</v>
      </c>
      <c r="F52" s="26">
        <f t="shared" ca="1" si="2"/>
        <v>0</v>
      </c>
      <c r="G52" s="27">
        <f t="shared" ca="1" si="3"/>
        <v>0</v>
      </c>
      <c r="H52" s="27">
        <f t="shared" ca="1" si="4"/>
        <v>0</v>
      </c>
      <c r="I52" s="83">
        <f t="shared" ca="1" si="8"/>
        <v>-999</v>
      </c>
      <c r="J52" s="35" t="str">
        <f t="shared" ca="1" si="5"/>
        <v xml:space="preserve">12 (Reserve) </v>
      </c>
      <c r="K52" t="str">
        <f t="shared" ca="1" si="6"/>
        <v>Chromium
Cr</v>
      </c>
      <c r="M52" s="197">
        <f t="shared" ca="1" si="7"/>
        <v>-999</v>
      </c>
      <c r="N52" s="196" t="str">
        <f t="shared" si="9"/>
        <v>Dust</v>
      </c>
      <c r="O52" s="33" t="str">
        <f t="shared" si="10"/>
        <v>H</v>
      </c>
      <c r="P52" s="24">
        <f t="shared" si="13"/>
        <v>17</v>
      </c>
    </row>
    <row r="53" spans="1:16" x14ac:dyDescent="0.25">
      <c r="A53" t="str">
        <f t="shared" ca="1" si="16"/>
        <v>21P-Cr-13-0</v>
      </c>
      <c r="B53" s="25" t="str">
        <f ca="1">Dust!$I$1</f>
        <v>21P</v>
      </c>
      <c r="C53" s="35">
        <f>Information!$B$18</f>
        <v>0</v>
      </c>
      <c r="D53" t="str">
        <f t="shared" ca="1" si="17"/>
        <v>13</v>
      </c>
      <c r="E53" s="2" t="str">
        <f t="shared" si="18"/>
        <v>Cr</v>
      </c>
      <c r="F53" s="26">
        <f t="shared" ca="1" si="2"/>
        <v>0</v>
      </c>
      <c r="G53" s="27">
        <f t="shared" ca="1" si="3"/>
        <v>0</v>
      </c>
      <c r="H53" s="27">
        <f t="shared" ca="1" si="4"/>
        <v>0</v>
      </c>
      <c r="I53" s="83">
        <f t="shared" ca="1" si="8"/>
        <v>-999</v>
      </c>
      <c r="J53" s="35" t="str">
        <f t="shared" ca="1" si="5"/>
        <v xml:space="preserve">13 (Reserve) </v>
      </c>
      <c r="K53" t="str">
        <f t="shared" ca="1" si="6"/>
        <v>Chromium
Cr</v>
      </c>
      <c r="M53" s="197">
        <f t="shared" ca="1" si="7"/>
        <v>-999</v>
      </c>
      <c r="N53" s="196" t="str">
        <f t="shared" si="9"/>
        <v>Dust</v>
      </c>
      <c r="O53" s="33" t="str">
        <f t="shared" si="10"/>
        <v>H</v>
      </c>
      <c r="P53" s="24">
        <f t="shared" si="13"/>
        <v>18</v>
      </c>
    </row>
    <row r="54" spans="1:16" x14ac:dyDescent="0.25">
      <c r="A54" t="str">
        <f ca="1">B54&amp;"-"&amp;E54&amp;"-"&amp;D54&amp;"-"&amp;C54</f>
        <v>21P-Cu-1-0</v>
      </c>
      <c r="B54" s="25" t="str">
        <f ca="1">Dust!$I$1</f>
        <v>21P</v>
      </c>
      <c r="C54" s="35">
        <f>Information!$B$18</f>
        <v>0</v>
      </c>
      <c r="D54" t="str">
        <f ca="1">TRIM(LEFT(J54,2))</f>
        <v>1</v>
      </c>
      <c r="E54" s="2" t="s">
        <v>29</v>
      </c>
      <c r="F54" s="26" t="str">
        <f t="shared" ca="1" si="2"/>
        <v/>
      </c>
      <c r="G54" s="27">
        <f t="shared" ca="1" si="3"/>
        <v>0</v>
      </c>
      <c r="H54" s="27">
        <f t="shared" ca="1" si="4"/>
        <v>0</v>
      </c>
      <c r="I54" s="83">
        <f t="shared" ca="1" si="8"/>
        <v>-999</v>
      </c>
      <c r="J54" s="35">
        <f t="shared" ca="1" si="5"/>
        <v>1</v>
      </c>
      <c r="K54" t="str">
        <f t="shared" ca="1" si="6"/>
        <v>Copper
Cu</v>
      </c>
      <c r="M54" s="197">
        <f t="shared" ca="1" si="7"/>
        <v>-999</v>
      </c>
      <c r="N54" s="196" t="str">
        <f t="shared" si="9"/>
        <v>Dust</v>
      </c>
      <c r="O54" s="33" t="s">
        <v>39</v>
      </c>
      <c r="P54" s="24">
        <f t="shared" si="13"/>
        <v>6</v>
      </c>
    </row>
    <row r="55" spans="1:16" x14ac:dyDescent="0.25">
      <c r="A55" t="str">
        <f t="shared" ref="A55:A66" ca="1" si="19">B55&amp;"-"&amp;E55&amp;"-"&amp;D55&amp;"-"&amp;C55</f>
        <v>21P-Cu-2-0</v>
      </c>
      <c r="B55" s="25" t="str">
        <f ca="1">Dust!$I$1</f>
        <v>21P</v>
      </c>
      <c r="C55" s="35">
        <f>Information!$B$18</f>
        <v>0</v>
      </c>
      <c r="D55" t="str">
        <f t="shared" ref="D55:D66" ca="1" si="20">TRIM(LEFT(J55,2))</f>
        <v>2</v>
      </c>
      <c r="E55" s="2" t="str">
        <f t="shared" si="18"/>
        <v>Cu</v>
      </c>
      <c r="F55" s="26" t="str">
        <f t="shared" ca="1" si="2"/>
        <v/>
      </c>
      <c r="G55" s="27">
        <f t="shared" ca="1" si="3"/>
        <v>0</v>
      </c>
      <c r="H55" s="27">
        <f t="shared" ca="1" si="4"/>
        <v>0</v>
      </c>
      <c r="I55" s="83">
        <f t="shared" ca="1" si="8"/>
        <v>-999</v>
      </c>
      <c r="J55" s="35">
        <f t="shared" ca="1" si="5"/>
        <v>2</v>
      </c>
      <c r="K55" t="str">
        <f t="shared" ca="1" si="6"/>
        <v>Copper
Cu</v>
      </c>
      <c r="M55" s="197">
        <f t="shared" ca="1" si="7"/>
        <v>-999</v>
      </c>
      <c r="N55" s="196" t="str">
        <f t="shared" si="9"/>
        <v>Dust</v>
      </c>
      <c r="O55" s="33" t="str">
        <f t="shared" si="10"/>
        <v>I</v>
      </c>
      <c r="P55" s="24">
        <f t="shared" si="13"/>
        <v>7</v>
      </c>
    </row>
    <row r="56" spans="1:16" x14ac:dyDescent="0.25">
      <c r="A56" t="str">
        <f t="shared" ca="1" si="19"/>
        <v>21P-Cu-3-0</v>
      </c>
      <c r="B56" s="25" t="str">
        <f ca="1">Dust!$I$1</f>
        <v>21P</v>
      </c>
      <c r="C56" s="35">
        <f>Information!$B$18</f>
        <v>0</v>
      </c>
      <c r="D56" t="str">
        <f t="shared" ca="1" si="20"/>
        <v>3</v>
      </c>
      <c r="E56" s="2" t="str">
        <f t="shared" si="18"/>
        <v>Cu</v>
      </c>
      <c r="F56" s="26" t="str">
        <f t="shared" ca="1" si="2"/>
        <v/>
      </c>
      <c r="G56" s="27">
        <f t="shared" ca="1" si="3"/>
        <v>0</v>
      </c>
      <c r="H56" s="27">
        <f t="shared" ca="1" si="4"/>
        <v>0</v>
      </c>
      <c r="I56" s="83">
        <f t="shared" ca="1" si="8"/>
        <v>-999</v>
      </c>
      <c r="J56" s="35">
        <f t="shared" ca="1" si="5"/>
        <v>3</v>
      </c>
      <c r="K56" t="str">
        <f t="shared" ca="1" si="6"/>
        <v>Copper
Cu</v>
      </c>
      <c r="M56" s="197">
        <f t="shared" ca="1" si="7"/>
        <v>-999</v>
      </c>
      <c r="N56" s="196" t="str">
        <f t="shared" si="9"/>
        <v>Dust</v>
      </c>
      <c r="O56" s="33" t="str">
        <f t="shared" si="10"/>
        <v>I</v>
      </c>
      <c r="P56" s="24">
        <f t="shared" si="13"/>
        <v>8</v>
      </c>
    </row>
    <row r="57" spans="1:16" x14ac:dyDescent="0.25">
      <c r="A57" t="str">
        <f t="shared" ca="1" si="19"/>
        <v>21P-Cu-4-0</v>
      </c>
      <c r="B57" s="25" t="str">
        <f ca="1">Dust!$I$1</f>
        <v>21P</v>
      </c>
      <c r="C57" s="35">
        <f>Information!$B$18</f>
        <v>0</v>
      </c>
      <c r="D57" t="str">
        <f t="shared" ca="1" si="20"/>
        <v>4</v>
      </c>
      <c r="E57" s="2" t="str">
        <f t="shared" si="18"/>
        <v>Cu</v>
      </c>
      <c r="F57" s="26" t="str">
        <f t="shared" ca="1" si="2"/>
        <v/>
      </c>
      <c r="G57" s="27">
        <f t="shared" ca="1" si="3"/>
        <v>0</v>
      </c>
      <c r="H57" s="27">
        <f t="shared" ca="1" si="4"/>
        <v>0</v>
      </c>
      <c r="I57" s="83">
        <f t="shared" ca="1" si="8"/>
        <v>-999</v>
      </c>
      <c r="J57" s="35" t="str">
        <f t="shared" ca="1" si="5"/>
        <v>4 (Reserve)</v>
      </c>
      <c r="K57" t="str">
        <f t="shared" ca="1" si="6"/>
        <v>Copper
Cu</v>
      </c>
      <c r="M57" s="197">
        <f t="shared" ca="1" si="7"/>
        <v>-999</v>
      </c>
      <c r="N57" s="196" t="str">
        <f t="shared" si="9"/>
        <v>Dust</v>
      </c>
      <c r="O57" s="33" t="str">
        <f t="shared" si="10"/>
        <v>I</v>
      </c>
      <c r="P57" s="24">
        <f t="shared" si="13"/>
        <v>9</v>
      </c>
    </row>
    <row r="58" spans="1:16" x14ac:dyDescent="0.25">
      <c r="A58" t="str">
        <f t="shared" ca="1" si="19"/>
        <v>21P-Cu-5-0</v>
      </c>
      <c r="B58" s="25" t="str">
        <f ca="1">Dust!$I$1</f>
        <v>21P</v>
      </c>
      <c r="C58" s="35">
        <f>Information!$B$18</f>
        <v>0</v>
      </c>
      <c r="D58" t="str">
        <f t="shared" ca="1" si="20"/>
        <v>5</v>
      </c>
      <c r="E58" s="2" t="str">
        <f t="shared" si="18"/>
        <v>Cu</v>
      </c>
      <c r="F58" s="26" t="str">
        <f t="shared" ca="1" si="2"/>
        <v/>
      </c>
      <c r="G58" s="27">
        <f t="shared" ca="1" si="3"/>
        <v>0</v>
      </c>
      <c r="H58" s="27">
        <f t="shared" ca="1" si="4"/>
        <v>0</v>
      </c>
      <c r="I58" s="83">
        <f t="shared" ca="1" si="8"/>
        <v>-999</v>
      </c>
      <c r="J58" s="35" t="str">
        <f t="shared" ca="1" si="5"/>
        <v>5 (Reserve)</v>
      </c>
      <c r="K58" t="str">
        <f t="shared" ca="1" si="6"/>
        <v>Copper
Cu</v>
      </c>
      <c r="M58" s="197">
        <f t="shared" ca="1" si="7"/>
        <v>-999</v>
      </c>
      <c r="N58" s="196" t="str">
        <f t="shared" si="9"/>
        <v>Dust</v>
      </c>
      <c r="O58" s="33" t="str">
        <f t="shared" si="10"/>
        <v>I</v>
      </c>
      <c r="P58" s="24">
        <f t="shared" si="13"/>
        <v>10</v>
      </c>
    </row>
    <row r="59" spans="1:16" x14ac:dyDescent="0.25">
      <c r="A59" t="str">
        <f t="shared" ca="1" si="19"/>
        <v>21P-Cu-6-0</v>
      </c>
      <c r="B59" s="25" t="str">
        <f ca="1">Dust!$I$1</f>
        <v>21P</v>
      </c>
      <c r="C59" s="35">
        <f>Information!$B$18</f>
        <v>0</v>
      </c>
      <c r="D59" t="str">
        <f t="shared" ca="1" si="20"/>
        <v>6</v>
      </c>
      <c r="E59" s="2" t="str">
        <f t="shared" si="18"/>
        <v>Cu</v>
      </c>
      <c r="F59" s="26">
        <f t="shared" ca="1" si="2"/>
        <v>0</v>
      </c>
      <c r="G59" s="27">
        <f t="shared" ca="1" si="3"/>
        <v>0</v>
      </c>
      <c r="H59" s="27">
        <f t="shared" ca="1" si="4"/>
        <v>0</v>
      </c>
      <c r="I59" s="83">
        <f t="shared" ca="1" si="8"/>
        <v>-999</v>
      </c>
      <c r="J59" s="35">
        <f t="shared" ca="1" si="5"/>
        <v>6</v>
      </c>
      <c r="K59" t="str">
        <f t="shared" ca="1" si="6"/>
        <v>Copper
Cu</v>
      </c>
      <c r="M59" s="197">
        <f t="shared" ca="1" si="7"/>
        <v>-999</v>
      </c>
      <c r="N59" s="196" t="str">
        <f t="shared" si="9"/>
        <v>Dust</v>
      </c>
      <c r="O59" s="33" t="str">
        <f t="shared" si="10"/>
        <v>I</v>
      </c>
      <c r="P59" s="24">
        <f t="shared" si="13"/>
        <v>11</v>
      </c>
    </row>
    <row r="60" spans="1:16" x14ac:dyDescent="0.25">
      <c r="A60" t="str">
        <f t="shared" ca="1" si="19"/>
        <v>21P-Cu-7-0</v>
      </c>
      <c r="B60" s="25" t="str">
        <f ca="1">Dust!$I$1</f>
        <v>21P</v>
      </c>
      <c r="C60" s="35">
        <f>Information!$B$18</f>
        <v>0</v>
      </c>
      <c r="D60" t="str">
        <f t="shared" ca="1" si="20"/>
        <v>7</v>
      </c>
      <c r="E60" s="2" t="str">
        <f t="shared" si="18"/>
        <v>Cu</v>
      </c>
      <c r="F60" s="26">
        <f t="shared" ca="1" si="2"/>
        <v>0</v>
      </c>
      <c r="G60" s="27">
        <f t="shared" ca="1" si="3"/>
        <v>0</v>
      </c>
      <c r="H60" s="27">
        <f t="shared" ca="1" si="4"/>
        <v>0</v>
      </c>
      <c r="I60" s="83">
        <f t="shared" ca="1" si="8"/>
        <v>-999</v>
      </c>
      <c r="J60" s="35">
        <f t="shared" ca="1" si="5"/>
        <v>7</v>
      </c>
      <c r="K60" t="str">
        <f t="shared" ca="1" si="6"/>
        <v>Copper
Cu</v>
      </c>
      <c r="M60" s="197">
        <f t="shared" ca="1" si="7"/>
        <v>-999</v>
      </c>
      <c r="N60" s="196" t="str">
        <f t="shared" si="9"/>
        <v>Dust</v>
      </c>
      <c r="O60" s="33" t="str">
        <f t="shared" si="10"/>
        <v>I</v>
      </c>
      <c r="P60" s="24">
        <f t="shared" si="13"/>
        <v>12</v>
      </c>
    </row>
    <row r="61" spans="1:16" x14ac:dyDescent="0.25">
      <c r="A61" t="str">
        <f t="shared" ca="1" si="19"/>
        <v>21P-Cu-8-0</v>
      </c>
      <c r="B61" s="25" t="str">
        <f ca="1">Dust!$I$1</f>
        <v>21P</v>
      </c>
      <c r="C61" s="35">
        <f>Information!$B$18</f>
        <v>0</v>
      </c>
      <c r="D61" t="str">
        <f t="shared" ca="1" si="20"/>
        <v>8</v>
      </c>
      <c r="E61" s="2" t="str">
        <f t="shared" si="18"/>
        <v>Cu</v>
      </c>
      <c r="F61" s="26">
        <f t="shared" ca="1" si="2"/>
        <v>0</v>
      </c>
      <c r="G61" s="27">
        <f t="shared" ca="1" si="3"/>
        <v>0</v>
      </c>
      <c r="H61" s="27">
        <f t="shared" ca="1" si="4"/>
        <v>0</v>
      </c>
      <c r="I61" s="83">
        <f t="shared" ca="1" si="8"/>
        <v>-999</v>
      </c>
      <c r="J61" s="35">
        <f t="shared" ca="1" si="5"/>
        <v>8</v>
      </c>
      <c r="K61" t="str">
        <f t="shared" ca="1" si="6"/>
        <v>Copper
Cu</v>
      </c>
      <c r="M61" s="197">
        <f t="shared" ca="1" si="7"/>
        <v>-999</v>
      </c>
      <c r="N61" s="196" t="str">
        <f t="shared" si="9"/>
        <v>Dust</v>
      </c>
      <c r="O61" s="33" t="str">
        <f t="shared" si="10"/>
        <v>I</v>
      </c>
      <c r="P61" s="24">
        <f t="shared" si="13"/>
        <v>13</v>
      </c>
    </row>
    <row r="62" spans="1:16" x14ac:dyDescent="0.25">
      <c r="A62" t="str">
        <f t="shared" ca="1" si="19"/>
        <v>21P-Cu-9-0</v>
      </c>
      <c r="B62" s="25" t="str">
        <f ca="1">Dust!$I$1</f>
        <v>21P</v>
      </c>
      <c r="C62" s="35">
        <f>Information!$B$18</f>
        <v>0</v>
      </c>
      <c r="D62" t="str">
        <f t="shared" ca="1" si="20"/>
        <v>9</v>
      </c>
      <c r="E62" s="2" t="str">
        <f t="shared" si="18"/>
        <v>Cu</v>
      </c>
      <c r="F62" s="26">
        <f t="shared" ca="1" si="2"/>
        <v>0</v>
      </c>
      <c r="G62" s="27">
        <f t="shared" ca="1" si="3"/>
        <v>0</v>
      </c>
      <c r="H62" s="27">
        <f t="shared" ca="1" si="4"/>
        <v>0</v>
      </c>
      <c r="I62" s="83">
        <f t="shared" ca="1" si="8"/>
        <v>-999</v>
      </c>
      <c r="J62" s="35">
        <f t="shared" ca="1" si="5"/>
        <v>9</v>
      </c>
      <c r="K62" t="str">
        <f t="shared" ca="1" si="6"/>
        <v>Copper
Cu</v>
      </c>
      <c r="M62" s="197">
        <f t="shared" ca="1" si="7"/>
        <v>-999</v>
      </c>
      <c r="N62" s="196" t="str">
        <f t="shared" si="9"/>
        <v>Dust</v>
      </c>
      <c r="O62" s="33" t="str">
        <f t="shared" si="10"/>
        <v>I</v>
      </c>
      <c r="P62" s="24">
        <f t="shared" si="13"/>
        <v>14</v>
      </c>
    </row>
    <row r="63" spans="1:16" x14ac:dyDescent="0.25">
      <c r="A63" t="str">
        <f t="shared" ca="1" si="19"/>
        <v>21P-Cu-10-0</v>
      </c>
      <c r="B63" s="25" t="str">
        <f ca="1">Dust!$I$1</f>
        <v>21P</v>
      </c>
      <c r="C63" s="35">
        <f>Information!$B$18</f>
        <v>0</v>
      </c>
      <c r="D63" t="str">
        <f t="shared" ca="1" si="20"/>
        <v>10</v>
      </c>
      <c r="E63" s="2" t="str">
        <f t="shared" si="18"/>
        <v>Cu</v>
      </c>
      <c r="F63" s="26">
        <f t="shared" ca="1" si="2"/>
        <v>0</v>
      </c>
      <c r="G63" s="27">
        <f t="shared" ca="1" si="3"/>
        <v>0</v>
      </c>
      <c r="H63" s="27">
        <f t="shared" ca="1" si="4"/>
        <v>0</v>
      </c>
      <c r="I63" s="83">
        <f t="shared" ca="1" si="8"/>
        <v>-999</v>
      </c>
      <c r="J63" s="35">
        <f t="shared" ca="1" si="5"/>
        <v>10</v>
      </c>
      <c r="K63" t="str">
        <f t="shared" ca="1" si="6"/>
        <v>Copper
Cu</v>
      </c>
      <c r="M63" s="197">
        <f t="shared" ca="1" si="7"/>
        <v>-999</v>
      </c>
      <c r="N63" s="196" t="str">
        <f t="shared" si="9"/>
        <v>Dust</v>
      </c>
      <c r="O63" s="33" t="str">
        <f t="shared" si="10"/>
        <v>I</v>
      </c>
      <c r="P63" s="24">
        <f t="shared" si="13"/>
        <v>15</v>
      </c>
    </row>
    <row r="64" spans="1:16" x14ac:dyDescent="0.25">
      <c r="A64" t="str">
        <f t="shared" ca="1" si="19"/>
        <v>21P-Cu-11-0</v>
      </c>
      <c r="B64" s="25" t="str">
        <f ca="1">Dust!$I$1</f>
        <v>21P</v>
      </c>
      <c r="C64" s="35">
        <f>Information!$B$18</f>
        <v>0</v>
      </c>
      <c r="D64" t="str">
        <f t="shared" ca="1" si="20"/>
        <v>11</v>
      </c>
      <c r="E64" s="2" t="str">
        <f t="shared" si="18"/>
        <v>Cu</v>
      </c>
      <c r="F64" s="26">
        <f t="shared" ca="1" si="2"/>
        <v>0</v>
      </c>
      <c r="G64" s="27">
        <f t="shared" ca="1" si="3"/>
        <v>0</v>
      </c>
      <c r="H64" s="27">
        <f t="shared" ca="1" si="4"/>
        <v>0</v>
      </c>
      <c r="I64" s="83">
        <f t="shared" ca="1" si="8"/>
        <v>-999</v>
      </c>
      <c r="J64" s="35" t="str">
        <f t="shared" ca="1" si="5"/>
        <v xml:space="preserve">11 (Reserve) </v>
      </c>
      <c r="K64" t="str">
        <f t="shared" ca="1" si="6"/>
        <v>Copper
Cu</v>
      </c>
      <c r="M64" s="197">
        <f t="shared" ca="1" si="7"/>
        <v>-999</v>
      </c>
      <c r="N64" s="196" t="str">
        <f t="shared" si="9"/>
        <v>Dust</v>
      </c>
      <c r="O64" s="33" t="str">
        <f t="shared" si="10"/>
        <v>I</v>
      </c>
      <c r="P64" s="24">
        <f t="shared" si="13"/>
        <v>16</v>
      </c>
    </row>
    <row r="65" spans="1:16" x14ac:dyDescent="0.25">
      <c r="A65" t="str">
        <f t="shared" ca="1" si="19"/>
        <v>21P-Cu-12-0</v>
      </c>
      <c r="B65" s="25" t="str">
        <f ca="1">Dust!$I$1</f>
        <v>21P</v>
      </c>
      <c r="C65" s="35">
        <f>Information!$B$18</f>
        <v>0</v>
      </c>
      <c r="D65" t="str">
        <f t="shared" ca="1" si="20"/>
        <v>12</v>
      </c>
      <c r="E65" s="2" t="str">
        <f t="shared" si="18"/>
        <v>Cu</v>
      </c>
      <c r="F65" s="26">
        <f t="shared" ca="1" si="2"/>
        <v>0</v>
      </c>
      <c r="G65" s="27">
        <f t="shared" ca="1" si="3"/>
        <v>0</v>
      </c>
      <c r="H65" s="27">
        <f t="shared" ca="1" si="4"/>
        <v>0</v>
      </c>
      <c r="I65" s="83">
        <f t="shared" ca="1" si="8"/>
        <v>-999</v>
      </c>
      <c r="J65" s="35" t="str">
        <f t="shared" ca="1" si="5"/>
        <v xml:space="preserve">12 (Reserve) </v>
      </c>
      <c r="K65" t="str">
        <f t="shared" ca="1" si="6"/>
        <v>Copper
Cu</v>
      </c>
      <c r="M65" s="197">
        <f t="shared" ca="1" si="7"/>
        <v>-999</v>
      </c>
      <c r="N65" s="196" t="str">
        <f t="shared" si="9"/>
        <v>Dust</v>
      </c>
      <c r="O65" s="33" t="str">
        <f t="shared" si="10"/>
        <v>I</v>
      </c>
      <c r="P65" s="24">
        <f t="shared" si="13"/>
        <v>17</v>
      </c>
    </row>
    <row r="66" spans="1:16" x14ac:dyDescent="0.25">
      <c r="A66" t="str">
        <f t="shared" ca="1" si="19"/>
        <v>21P-Cu-13-0</v>
      </c>
      <c r="B66" s="25" t="str">
        <f ca="1">Dust!$I$1</f>
        <v>21P</v>
      </c>
      <c r="C66" s="35">
        <f>Information!$B$18</f>
        <v>0</v>
      </c>
      <c r="D66" t="str">
        <f t="shared" ca="1" si="20"/>
        <v>13</v>
      </c>
      <c r="E66" s="2" t="str">
        <f t="shared" si="18"/>
        <v>Cu</v>
      </c>
      <c r="F66" s="26">
        <f t="shared" ca="1" si="2"/>
        <v>0</v>
      </c>
      <c r="G66" s="27">
        <f t="shared" ca="1" si="3"/>
        <v>0</v>
      </c>
      <c r="H66" s="27">
        <f t="shared" ca="1" si="4"/>
        <v>0</v>
      </c>
      <c r="I66" s="83">
        <f t="shared" ca="1" si="8"/>
        <v>-999</v>
      </c>
      <c r="J66" s="35" t="str">
        <f t="shared" ca="1" si="5"/>
        <v xml:space="preserve">13 (Reserve) </v>
      </c>
      <c r="K66" t="str">
        <f t="shared" ca="1" si="6"/>
        <v>Copper
Cu</v>
      </c>
      <c r="M66" s="197">
        <f t="shared" ca="1" si="7"/>
        <v>-999</v>
      </c>
      <c r="N66" s="196" t="str">
        <f t="shared" si="9"/>
        <v>Dust</v>
      </c>
      <c r="O66" s="33" t="str">
        <f t="shared" si="10"/>
        <v>I</v>
      </c>
      <c r="P66" s="24">
        <f t="shared" si="13"/>
        <v>18</v>
      </c>
    </row>
    <row r="67" spans="1:16" x14ac:dyDescent="0.25">
      <c r="A67" t="str">
        <f ca="1">B67&amp;"-"&amp;E67&amp;"-"&amp;D67&amp;"-"&amp;C67</f>
        <v>21P-Mn-1-0</v>
      </c>
      <c r="B67" s="25" t="str">
        <f ca="1">Dust!$I$1</f>
        <v>21P</v>
      </c>
      <c r="C67" s="35">
        <f>Information!$B$18</f>
        <v>0</v>
      </c>
      <c r="D67" t="str">
        <f ca="1">TRIM(LEFT(J67,2))</f>
        <v>1</v>
      </c>
      <c r="E67" s="2" t="s">
        <v>126</v>
      </c>
      <c r="F67" s="26" t="str">
        <f t="shared" ref="F67:F128" ca="1" si="21">INDIRECT(N67&amp;"!B"&amp;P67)</f>
        <v/>
      </c>
      <c r="G67" s="27">
        <f t="shared" ref="G67:G128" ca="1" si="22">INDIRECT(N67&amp;"!C"&amp;P67)</f>
        <v>0</v>
      </c>
      <c r="H67" s="27">
        <f t="shared" ref="H67:H128" ca="1" si="23">INDIRECT(N67&amp;"!D"&amp;P67)</f>
        <v>0</v>
      </c>
      <c r="I67" s="83">
        <f t="shared" ca="1" si="8"/>
        <v>-999</v>
      </c>
      <c r="J67" s="35">
        <f t="shared" ref="J67:J128" ca="1" si="24">INDIRECT(N67&amp;"!A"&amp;P67)</f>
        <v>1</v>
      </c>
      <c r="K67" t="str">
        <f t="shared" ref="K67:K128" ca="1" si="25">INDIRECT(N67&amp;"!"&amp;O67&amp;"3")</f>
        <v>Manganese
Mn</v>
      </c>
      <c r="M67" s="197">
        <f t="shared" ref="M67:M128" ca="1" si="26">IF(ISBLANK(INDIRECT(N67&amp;"!"&amp;O67&amp;P67)),-999,INDIRECT(N67&amp;"!"&amp;O67&amp;P67))</f>
        <v>-999</v>
      </c>
      <c r="N67" s="196" t="str">
        <f t="shared" si="9"/>
        <v>Dust</v>
      </c>
      <c r="O67" s="33" t="s">
        <v>40</v>
      </c>
      <c r="P67" s="24">
        <f t="shared" si="13"/>
        <v>6</v>
      </c>
    </row>
    <row r="68" spans="1:16" x14ac:dyDescent="0.25">
      <c r="A68" t="str">
        <f t="shared" ref="A68:A79" ca="1" si="27">B68&amp;"-"&amp;E68&amp;"-"&amp;D68&amp;"-"&amp;C68</f>
        <v>21P-Mn-2-0</v>
      </c>
      <c r="B68" s="25" t="str">
        <f ca="1">Dust!$I$1</f>
        <v>21P</v>
      </c>
      <c r="C68" s="35">
        <f>Information!$B$18</f>
        <v>0</v>
      </c>
      <c r="D68" t="str">
        <f t="shared" ref="D68:D79" ca="1" si="28">TRIM(LEFT(J68,2))</f>
        <v>2</v>
      </c>
      <c r="E68" s="2" t="str">
        <f t="shared" si="18"/>
        <v>Mn</v>
      </c>
      <c r="F68" s="26" t="str">
        <f t="shared" ca="1" si="21"/>
        <v/>
      </c>
      <c r="G68" s="27">
        <f t="shared" ca="1" si="22"/>
        <v>0</v>
      </c>
      <c r="H68" s="27">
        <f t="shared" ca="1" si="23"/>
        <v>0</v>
      </c>
      <c r="I68" s="83">
        <f t="shared" ref="I68:I92" ca="1" si="29">IFERROR(VALUE(M68),-999)</f>
        <v>-999</v>
      </c>
      <c r="J68" s="35">
        <f t="shared" ca="1" si="24"/>
        <v>2</v>
      </c>
      <c r="K68" t="str">
        <f t="shared" ca="1" si="25"/>
        <v>Manganese
Mn</v>
      </c>
      <c r="M68" s="197">
        <f t="shared" ca="1" si="26"/>
        <v>-999</v>
      </c>
      <c r="N68" s="196" t="str">
        <f t="shared" ref="N68:N128" si="30">N67</f>
        <v>Dust</v>
      </c>
      <c r="O68" s="33" t="str">
        <f t="shared" ref="O68:O118" si="31">O67</f>
        <v>J</v>
      </c>
      <c r="P68" s="24">
        <f t="shared" si="13"/>
        <v>7</v>
      </c>
    </row>
    <row r="69" spans="1:16" x14ac:dyDescent="0.25">
      <c r="A69" t="str">
        <f t="shared" ca="1" si="27"/>
        <v>21P-Mn-3-0</v>
      </c>
      <c r="B69" s="25" t="str">
        <f ca="1">Dust!$I$1</f>
        <v>21P</v>
      </c>
      <c r="C69" s="35">
        <f>Information!$B$18</f>
        <v>0</v>
      </c>
      <c r="D69" t="str">
        <f t="shared" ca="1" si="28"/>
        <v>3</v>
      </c>
      <c r="E69" s="2" t="str">
        <f t="shared" si="18"/>
        <v>Mn</v>
      </c>
      <c r="F69" s="26" t="str">
        <f t="shared" ca="1" si="21"/>
        <v/>
      </c>
      <c r="G69" s="27">
        <f t="shared" ca="1" si="22"/>
        <v>0</v>
      </c>
      <c r="H69" s="27">
        <f t="shared" ca="1" si="23"/>
        <v>0</v>
      </c>
      <c r="I69" s="83">
        <f t="shared" ca="1" si="29"/>
        <v>-999</v>
      </c>
      <c r="J69" s="35">
        <f t="shared" ca="1" si="24"/>
        <v>3</v>
      </c>
      <c r="K69" t="str">
        <f t="shared" ca="1" si="25"/>
        <v>Manganese
Mn</v>
      </c>
      <c r="M69" s="197">
        <f t="shared" ca="1" si="26"/>
        <v>-999</v>
      </c>
      <c r="N69" s="196" t="str">
        <f t="shared" si="30"/>
        <v>Dust</v>
      </c>
      <c r="O69" s="33" t="str">
        <f t="shared" si="31"/>
        <v>J</v>
      </c>
      <c r="P69" s="24">
        <f t="shared" si="13"/>
        <v>8</v>
      </c>
    </row>
    <row r="70" spans="1:16" x14ac:dyDescent="0.25">
      <c r="A70" t="str">
        <f t="shared" ca="1" si="27"/>
        <v>21P-Mn-4-0</v>
      </c>
      <c r="B70" s="25" t="str">
        <f ca="1">Dust!$I$1</f>
        <v>21P</v>
      </c>
      <c r="C70" s="35">
        <f>Information!$B$18</f>
        <v>0</v>
      </c>
      <c r="D70" t="str">
        <f t="shared" ca="1" si="28"/>
        <v>4</v>
      </c>
      <c r="E70" s="2" t="str">
        <f t="shared" si="18"/>
        <v>Mn</v>
      </c>
      <c r="F70" s="26" t="str">
        <f t="shared" ca="1" si="21"/>
        <v/>
      </c>
      <c r="G70" s="27">
        <f t="shared" ca="1" si="22"/>
        <v>0</v>
      </c>
      <c r="H70" s="27">
        <f t="shared" ca="1" si="23"/>
        <v>0</v>
      </c>
      <c r="I70" s="83">
        <f t="shared" ca="1" si="29"/>
        <v>-999</v>
      </c>
      <c r="J70" s="35" t="str">
        <f t="shared" ca="1" si="24"/>
        <v>4 (Reserve)</v>
      </c>
      <c r="K70" t="str">
        <f t="shared" ca="1" si="25"/>
        <v>Manganese
Mn</v>
      </c>
      <c r="M70" s="197">
        <f t="shared" ca="1" si="26"/>
        <v>-999</v>
      </c>
      <c r="N70" s="196" t="str">
        <f t="shared" si="30"/>
        <v>Dust</v>
      </c>
      <c r="O70" s="33" t="str">
        <f t="shared" si="31"/>
        <v>J</v>
      </c>
      <c r="P70" s="24">
        <f t="shared" si="13"/>
        <v>9</v>
      </c>
    </row>
    <row r="71" spans="1:16" x14ac:dyDescent="0.25">
      <c r="A71" t="str">
        <f t="shared" ca="1" si="27"/>
        <v>21P-Mn-5-0</v>
      </c>
      <c r="B71" s="25" t="str">
        <f ca="1">Dust!$I$1</f>
        <v>21P</v>
      </c>
      <c r="C71" s="35">
        <f>Information!$B$18</f>
        <v>0</v>
      </c>
      <c r="D71" t="str">
        <f t="shared" ca="1" si="28"/>
        <v>5</v>
      </c>
      <c r="E71" s="2" t="str">
        <f t="shared" si="18"/>
        <v>Mn</v>
      </c>
      <c r="F71" s="26" t="str">
        <f t="shared" ca="1" si="21"/>
        <v/>
      </c>
      <c r="G71" s="27">
        <f t="shared" ca="1" si="22"/>
        <v>0</v>
      </c>
      <c r="H71" s="27">
        <f t="shared" ca="1" si="23"/>
        <v>0</v>
      </c>
      <c r="I71" s="83">
        <f t="shared" ca="1" si="29"/>
        <v>-999</v>
      </c>
      <c r="J71" s="35" t="str">
        <f t="shared" ca="1" si="24"/>
        <v>5 (Reserve)</v>
      </c>
      <c r="K71" t="str">
        <f t="shared" ca="1" si="25"/>
        <v>Manganese
Mn</v>
      </c>
      <c r="M71" s="197">
        <f t="shared" ca="1" si="26"/>
        <v>-999</v>
      </c>
      <c r="N71" s="196" t="str">
        <f t="shared" si="30"/>
        <v>Dust</v>
      </c>
      <c r="O71" s="33" t="str">
        <f t="shared" si="31"/>
        <v>J</v>
      </c>
      <c r="P71" s="24">
        <f t="shared" si="13"/>
        <v>10</v>
      </c>
    </row>
    <row r="72" spans="1:16" x14ac:dyDescent="0.25">
      <c r="A72" t="str">
        <f t="shared" ca="1" si="27"/>
        <v>21P-Mn-6-0</v>
      </c>
      <c r="B72" s="25" t="str">
        <f ca="1">Dust!$I$1</f>
        <v>21P</v>
      </c>
      <c r="C72" s="35">
        <f>Information!$B$18</f>
        <v>0</v>
      </c>
      <c r="D72" t="str">
        <f t="shared" ca="1" si="28"/>
        <v>6</v>
      </c>
      <c r="E72" s="2" t="str">
        <f t="shared" si="18"/>
        <v>Mn</v>
      </c>
      <c r="F72" s="26">
        <f t="shared" ca="1" si="21"/>
        <v>0</v>
      </c>
      <c r="G72" s="27">
        <f t="shared" ca="1" si="22"/>
        <v>0</v>
      </c>
      <c r="H72" s="27">
        <f t="shared" ca="1" si="23"/>
        <v>0</v>
      </c>
      <c r="I72" s="83">
        <f t="shared" ca="1" si="29"/>
        <v>-999</v>
      </c>
      <c r="J72" s="35">
        <f t="shared" ca="1" si="24"/>
        <v>6</v>
      </c>
      <c r="K72" t="str">
        <f t="shared" ca="1" si="25"/>
        <v>Manganese
Mn</v>
      </c>
      <c r="M72" s="197">
        <f t="shared" ca="1" si="26"/>
        <v>-999</v>
      </c>
      <c r="N72" s="196" t="str">
        <f t="shared" si="30"/>
        <v>Dust</v>
      </c>
      <c r="O72" s="33" t="str">
        <f t="shared" si="31"/>
        <v>J</v>
      </c>
      <c r="P72" s="24">
        <f t="shared" si="13"/>
        <v>11</v>
      </c>
    </row>
    <row r="73" spans="1:16" x14ac:dyDescent="0.25">
      <c r="A73" t="str">
        <f t="shared" ca="1" si="27"/>
        <v>21P-Mn-7-0</v>
      </c>
      <c r="B73" s="25" t="str">
        <f ca="1">Dust!$I$1</f>
        <v>21P</v>
      </c>
      <c r="C73" s="35">
        <f>Information!$B$18</f>
        <v>0</v>
      </c>
      <c r="D73" t="str">
        <f t="shared" ca="1" si="28"/>
        <v>7</v>
      </c>
      <c r="E73" s="2" t="str">
        <f t="shared" si="18"/>
        <v>Mn</v>
      </c>
      <c r="F73" s="26">
        <f t="shared" ca="1" si="21"/>
        <v>0</v>
      </c>
      <c r="G73" s="27">
        <f t="shared" ca="1" si="22"/>
        <v>0</v>
      </c>
      <c r="H73" s="27">
        <f t="shared" ca="1" si="23"/>
        <v>0</v>
      </c>
      <c r="I73" s="83">
        <f t="shared" ca="1" si="29"/>
        <v>-999</v>
      </c>
      <c r="J73" s="35">
        <f t="shared" ca="1" si="24"/>
        <v>7</v>
      </c>
      <c r="K73" t="str">
        <f t="shared" ca="1" si="25"/>
        <v>Manganese
Mn</v>
      </c>
      <c r="M73" s="197">
        <f t="shared" ca="1" si="26"/>
        <v>-999</v>
      </c>
      <c r="N73" s="196" t="str">
        <f t="shared" si="30"/>
        <v>Dust</v>
      </c>
      <c r="O73" s="33" t="str">
        <f t="shared" si="31"/>
        <v>J</v>
      </c>
      <c r="P73" s="24">
        <f t="shared" si="13"/>
        <v>12</v>
      </c>
    </row>
    <row r="74" spans="1:16" x14ac:dyDescent="0.25">
      <c r="A74" t="str">
        <f t="shared" ca="1" si="27"/>
        <v>21P-Mn-8-0</v>
      </c>
      <c r="B74" s="25" t="str">
        <f ca="1">Dust!$I$1</f>
        <v>21P</v>
      </c>
      <c r="C74" s="35">
        <f>Information!$B$18</f>
        <v>0</v>
      </c>
      <c r="D74" t="str">
        <f t="shared" ca="1" si="28"/>
        <v>8</v>
      </c>
      <c r="E74" s="2" t="str">
        <f t="shared" si="18"/>
        <v>Mn</v>
      </c>
      <c r="F74" s="26">
        <f t="shared" ca="1" si="21"/>
        <v>0</v>
      </c>
      <c r="G74" s="27">
        <f t="shared" ca="1" si="22"/>
        <v>0</v>
      </c>
      <c r="H74" s="27">
        <f t="shared" ca="1" si="23"/>
        <v>0</v>
      </c>
      <c r="I74" s="83">
        <f t="shared" ca="1" si="29"/>
        <v>-999</v>
      </c>
      <c r="J74" s="35">
        <f t="shared" ca="1" si="24"/>
        <v>8</v>
      </c>
      <c r="K74" t="str">
        <f t="shared" ca="1" si="25"/>
        <v>Manganese
Mn</v>
      </c>
      <c r="M74" s="197">
        <f t="shared" ca="1" si="26"/>
        <v>-999</v>
      </c>
      <c r="N74" s="196" t="str">
        <f t="shared" si="30"/>
        <v>Dust</v>
      </c>
      <c r="O74" s="33" t="str">
        <f t="shared" si="31"/>
        <v>J</v>
      </c>
      <c r="P74" s="24">
        <f t="shared" si="13"/>
        <v>13</v>
      </c>
    </row>
    <row r="75" spans="1:16" x14ac:dyDescent="0.25">
      <c r="A75" t="str">
        <f t="shared" ca="1" si="27"/>
        <v>21P-Mn-9-0</v>
      </c>
      <c r="B75" s="25" t="str">
        <f ca="1">Dust!$I$1</f>
        <v>21P</v>
      </c>
      <c r="C75" s="35">
        <f>Information!$B$18</f>
        <v>0</v>
      </c>
      <c r="D75" t="str">
        <f t="shared" ca="1" si="28"/>
        <v>9</v>
      </c>
      <c r="E75" s="2" t="str">
        <f t="shared" si="18"/>
        <v>Mn</v>
      </c>
      <c r="F75" s="26">
        <f t="shared" ca="1" si="21"/>
        <v>0</v>
      </c>
      <c r="G75" s="27">
        <f t="shared" ca="1" si="22"/>
        <v>0</v>
      </c>
      <c r="H75" s="27">
        <f t="shared" ca="1" si="23"/>
        <v>0</v>
      </c>
      <c r="I75" s="83">
        <f t="shared" ca="1" si="29"/>
        <v>-999</v>
      </c>
      <c r="J75" s="35">
        <f t="shared" ca="1" si="24"/>
        <v>9</v>
      </c>
      <c r="K75" t="str">
        <f t="shared" ca="1" si="25"/>
        <v>Manganese
Mn</v>
      </c>
      <c r="M75" s="197">
        <f t="shared" ca="1" si="26"/>
        <v>-999</v>
      </c>
      <c r="N75" s="196" t="str">
        <f t="shared" si="30"/>
        <v>Dust</v>
      </c>
      <c r="O75" s="33" t="str">
        <f t="shared" si="31"/>
        <v>J</v>
      </c>
      <c r="P75" s="24">
        <f t="shared" si="13"/>
        <v>14</v>
      </c>
    </row>
    <row r="76" spans="1:16" x14ac:dyDescent="0.25">
      <c r="A76" t="str">
        <f t="shared" ca="1" si="27"/>
        <v>21P-Mn-10-0</v>
      </c>
      <c r="B76" s="25" t="str">
        <f ca="1">Dust!$I$1</f>
        <v>21P</v>
      </c>
      <c r="C76" s="35">
        <f>Information!$B$18</f>
        <v>0</v>
      </c>
      <c r="D76" t="str">
        <f t="shared" ca="1" si="28"/>
        <v>10</v>
      </c>
      <c r="E76" s="2" t="str">
        <f t="shared" si="18"/>
        <v>Mn</v>
      </c>
      <c r="F76" s="26">
        <f t="shared" ca="1" si="21"/>
        <v>0</v>
      </c>
      <c r="G76" s="27">
        <f t="shared" ca="1" si="22"/>
        <v>0</v>
      </c>
      <c r="H76" s="27">
        <f t="shared" ca="1" si="23"/>
        <v>0</v>
      </c>
      <c r="I76" s="83">
        <f t="shared" ca="1" si="29"/>
        <v>-999</v>
      </c>
      <c r="J76" s="35">
        <f t="shared" ca="1" si="24"/>
        <v>10</v>
      </c>
      <c r="K76" t="str">
        <f t="shared" ca="1" si="25"/>
        <v>Manganese
Mn</v>
      </c>
      <c r="M76" s="197">
        <f t="shared" ca="1" si="26"/>
        <v>-999</v>
      </c>
      <c r="N76" s="196" t="str">
        <f t="shared" si="30"/>
        <v>Dust</v>
      </c>
      <c r="O76" s="33" t="str">
        <f t="shared" si="31"/>
        <v>J</v>
      </c>
      <c r="P76" s="24">
        <f t="shared" si="13"/>
        <v>15</v>
      </c>
    </row>
    <row r="77" spans="1:16" x14ac:dyDescent="0.25">
      <c r="A77" t="str">
        <f t="shared" ca="1" si="27"/>
        <v>21P-Mn-11-0</v>
      </c>
      <c r="B77" s="25" t="str">
        <f ca="1">Dust!$I$1</f>
        <v>21P</v>
      </c>
      <c r="C77" s="35">
        <f>Information!$B$18</f>
        <v>0</v>
      </c>
      <c r="D77" t="str">
        <f t="shared" ca="1" si="28"/>
        <v>11</v>
      </c>
      <c r="E77" s="2" t="str">
        <f t="shared" si="18"/>
        <v>Mn</v>
      </c>
      <c r="F77" s="26">
        <f t="shared" ca="1" si="21"/>
        <v>0</v>
      </c>
      <c r="G77" s="27">
        <f t="shared" ca="1" si="22"/>
        <v>0</v>
      </c>
      <c r="H77" s="27">
        <f t="shared" ca="1" si="23"/>
        <v>0</v>
      </c>
      <c r="I77" s="83">
        <f t="shared" ca="1" si="29"/>
        <v>-999</v>
      </c>
      <c r="J77" s="35" t="str">
        <f t="shared" ca="1" si="24"/>
        <v xml:space="preserve">11 (Reserve) </v>
      </c>
      <c r="K77" t="str">
        <f t="shared" ca="1" si="25"/>
        <v>Manganese
Mn</v>
      </c>
      <c r="M77" s="197">
        <f t="shared" ca="1" si="26"/>
        <v>-999</v>
      </c>
      <c r="N77" s="196" t="str">
        <f t="shared" si="30"/>
        <v>Dust</v>
      </c>
      <c r="O77" s="33" t="str">
        <f t="shared" si="31"/>
        <v>J</v>
      </c>
      <c r="P77" s="24">
        <f t="shared" si="13"/>
        <v>16</v>
      </c>
    </row>
    <row r="78" spans="1:16" x14ac:dyDescent="0.25">
      <c r="A78" t="str">
        <f t="shared" ca="1" si="27"/>
        <v>21P-Mn-12-0</v>
      </c>
      <c r="B78" s="25" t="str">
        <f ca="1">Dust!$I$1</f>
        <v>21P</v>
      </c>
      <c r="C78" s="35">
        <f>Information!$B$18</f>
        <v>0</v>
      </c>
      <c r="D78" t="str">
        <f t="shared" ca="1" si="28"/>
        <v>12</v>
      </c>
      <c r="E78" s="2" t="str">
        <f t="shared" si="18"/>
        <v>Mn</v>
      </c>
      <c r="F78" s="26">
        <f t="shared" ca="1" si="21"/>
        <v>0</v>
      </c>
      <c r="G78" s="27">
        <f t="shared" ca="1" si="22"/>
        <v>0</v>
      </c>
      <c r="H78" s="27">
        <f t="shared" ca="1" si="23"/>
        <v>0</v>
      </c>
      <c r="I78" s="83">
        <f t="shared" ca="1" si="29"/>
        <v>-999</v>
      </c>
      <c r="J78" s="35" t="str">
        <f t="shared" ca="1" si="24"/>
        <v xml:space="preserve">12 (Reserve) </v>
      </c>
      <c r="K78" t="str">
        <f t="shared" ca="1" si="25"/>
        <v>Manganese
Mn</v>
      </c>
      <c r="M78" s="197">
        <f t="shared" ca="1" si="26"/>
        <v>-999</v>
      </c>
      <c r="N78" s="196" t="str">
        <f t="shared" si="30"/>
        <v>Dust</v>
      </c>
      <c r="O78" s="33" t="str">
        <f t="shared" si="31"/>
        <v>J</v>
      </c>
      <c r="P78" s="24">
        <f t="shared" si="13"/>
        <v>17</v>
      </c>
    </row>
    <row r="79" spans="1:16" x14ac:dyDescent="0.25">
      <c r="A79" t="str">
        <f t="shared" ca="1" si="27"/>
        <v>21P-Mn-13-0</v>
      </c>
      <c r="B79" s="25" t="str">
        <f ca="1">Dust!$I$1</f>
        <v>21P</v>
      </c>
      <c r="C79" s="35">
        <f>Information!$B$18</f>
        <v>0</v>
      </c>
      <c r="D79" t="str">
        <f t="shared" ca="1" si="28"/>
        <v>13</v>
      </c>
      <c r="E79" s="2" t="str">
        <f t="shared" si="18"/>
        <v>Mn</v>
      </c>
      <c r="F79" s="26">
        <f t="shared" ca="1" si="21"/>
        <v>0</v>
      </c>
      <c r="G79" s="27">
        <f t="shared" ca="1" si="22"/>
        <v>0</v>
      </c>
      <c r="H79" s="27">
        <f t="shared" ca="1" si="23"/>
        <v>0</v>
      </c>
      <c r="I79" s="83">
        <f t="shared" ca="1" si="29"/>
        <v>-999</v>
      </c>
      <c r="J79" s="35" t="str">
        <f t="shared" ca="1" si="24"/>
        <v xml:space="preserve">13 (Reserve) </v>
      </c>
      <c r="K79" t="str">
        <f t="shared" ca="1" si="25"/>
        <v>Manganese
Mn</v>
      </c>
      <c r="M79" s="197">
        <f t="shared" ca="1" si="26"/>
        <v>-999</v>
      </c>
      <c r="N79" s="196" t="str">
        <f t="shared" si="30"/>
        <v>Dust</v>
      </c>
      <c r="O79" s="33" t="str">
        <f t="shared" si="31"/>
        <v>J</v>
      </c>
      <c r="P79" s="24">
        <f t="shared" si="13"/>
        <v>18</v>
      </c>
    </row>
    <row r="80" spans="1:16" x14ac:dyDescent="0.25">
      <c r="A80" t="str">
        <f ca="1">B80&amp;"-"&amp;E80&amp;"-"&amp;D80&amp;"-"&amp;C80</f>
        <v>21P-Ni-1-0</v>
      </c>
      <c r="B80" s="25" t="str">
        <f ca="1">Dust!$I$1</f>
        <v>21P</v>
      </c>
      <c r="C80" s="35">
        <f>Information!$B$18</f>
        <v>0</v>
      </c>
      <c r="D80" t="str">
        <f ca="1">TRIM(LEFT(J80,2))</f>
        <v>1</v>
      </c>
      <c r="E80" s="2" t="s">
        <v>30</v>
      </c>
      <c r="F80" s="26" t="str">
        <f t="shared" ca="1" si="21"/>
        <v/>
      </c>
      <c r="G80" s="27">
        <f t="shared" ca="1" si="22"/>
        <v>0</v>
      </c>
      <c r="H80" s="27">
        <f t="shared" ca="1" si="23"/>
        <v>0</v>
      </c>
      <c r="I80" s="83">
        <f t="shared" ca="1" si="29"/>
        <v>-999</v>
      </c>
      <c r="J80" s="35">
        <f t="shared" ca="1" si="24"/>
        <v>1</v>
      </c>
      <c r="K80" t="str">
        <f t="shared" ca="1" si="25"/>
        <v>Nickel
Ni</v>
      </c>
      <c r="M80" s="197">
        <f t="shared" ca="1" si="26"/>
        <v>-999</v>
      </c>
      <c r="N80" s="196" t="str">
        <f t="shared" si="30"/>
        <v>Dust</v>
      </c>
      <c r="O80" s="33" t="s">
        <v>33</v>
      </c>
      <c r="P80" s="24">
        <f t="shared" ref="P80:P118" si="32">P67</f>
        <v>6</v>
      </c>
    </row>
    <row r="81" spans="1:16" x14ac:dyDescent="0.25">
      <c r="A81" t="str">
        <f t="shared" ref="A81:A92" ca="1" si="33">B81&amp;"-"&amp;E81&amp;"-"&amp;D81&amp;"-"&amp;C81</f>
        <v>21P-Ni-2-0</v>
      </c>
      <c r="B81" s="25" t="str">
        <f ca="1">Dust!$I$1</f>
        <v>21P</v>
      </c>
      <c r="C81" s="35">
        <f>Information!$B$18</f>
        <v>0</v>
      </c>
      <c r="D81" t="str">
        <f t="shared" ref="D81:D92" ca="1" si="34">TRIM(LEFT(J81,2))</f>
        <v>2</v>
      </c>
      <c r="E81" s="2" t="str">
        <f t="shared" si="18"/>
        <v>Ni</v>
      </c>
      <c r="F81" s="26" t="str">
        <f t="shared" ca="1" si="21"/>
        <v/>
      </c>
      <c r="G81" s="27">
        <f t="shared" ca="1" si="22"/>
        <v>0</v>
      </c>
      <c r="H81" s="27">
        <f t="shared" ca="1" si="23"/>
        <v>0</v>
      </c>
      <c r="I81" s="83">
        <f t="shared" ca="1" si="29"/>
        <v>-999</v>
      </c>
      <c r="J81" s="35">
        <f t="shared" ca="1" si="24"/>
        <v>2</v>
      </c>
      <c r="K81" t="str">
        <f t="shared" ca="1" si="25"/>
        <v>Nickel
Ni</v>
      </c>
      <c r="M81" s="197">
        <f t="shared" ca="1" si="26"/>
        <v>-999</v>
      </c>
      <c r="N81" s="196" t="str">
        <f t="shared" si="30"/>
        <v>Dust</v>
      </c>
      <c r="O81" s="33" t="str">
        <f t="shared" si="31"/>
        <v>K</v>
      </c>
      <c r="P81" s="24">
        <f t="shared" si="32"/>
        <v>7</v>
      </c>
    </row>
    <row r="82" spans="1:16" x14ac:dyDescent="0.25">
      <c r="A82" t="str">
        <f t="shared" ca="1" si="33"/>
        <v>21P-Ni-3-0</v>
      </c>
      <c r="B82" s="25" t="str">
        <f ca="1">Dust!$I$1</f>
        <v>21P</v>
      </c>
      <c r="C82" s="35">
        <f>Information!$B$18</f>
        <v>0</v>
      </c>
      <c r="D82" t="str">
        <f t="shared" ca="1" si="34"/>
        <v>3</v>
      </c>
      <c r="E82" s="2" t="str">
        <f t="shared" si="18"/>
        <v>Ni</v>
      </c>
      <c r="F82" s="26" t="str">
        <f t="shared" ca="1" si="21"/>
        <v/>
      </c>
      <c r="G82" s="27">
        <f t="shared" ca="1" si="22"/>
        <v>0</v>
      </c>
      <c r="H82" s="27">
        <f t="shared" ca="1" si="23"/>
        <v>0</v>
      </c>
      <c r="I82" s="83">
        <f t="shared" ca="1" si="29"/>
        <v>-999</v>
      </c>
      <c r="J82" s="35">
        <f t="shared" ca="1" si="24"/>
        <v>3</v>
      </c>
      <c r="K82" t="str">
        <f t="shared" ca="1" si="25"/>
        <v>Nickel
Ni</v>
      </c>
      <c r="M82" s="197">
        <f t="shared" ca="1" si="26"/>
        <v>-999</v>
      </c>
      <c r="N82" s="196" t="str">
        <f t="shared" si="30"/>
        <v>Dust</v>
      </c>
      <c r="O82" s="33" t="str">
        <f t="shared" si="31"/>
        <v>K</v>
      </c>
      <c r="P82" s="24">
        <f t="shared" si="32"/>
        <v>8</v>
      </c>
    </row>
    <row r="83" spans="1:16" x14ac:dyDescent="0.25">
      <c r="A83" t="str">
        <f ca="1">B83&amp;"-"&amp;E83&amp;"-"&amp;D83&amp;"-"&amp;C83</f>
        <v>21P-Ni-4-0</v>
      </c>
      <c r="B83" s="25" t="str">
        <f ca="1">Dust!$I$1</f>
        <v>21P</v>
      </c>
      <c r="C83" s="35">
        <f>Information!$B$18</f>
        <v>0</v>
      </c>
      <c r="D83" t="str">
        <f t="shared" ca="1" si="34"/>
        <v>4</v>
      </c>
      <c r="E83" s="2" t="str">
        <f t="shared" si="18"/>
        <v>Ni</v>
      </c>
      <c r="F83" s="26" t="str">
        <f t="shared" ca="1" si="21"/>
        <v/>
      </c>
      <c r="G83" s="27">
        <f t="shared" ca="1" si="22"/>
        <v>0</v>
      </c>
      <c r="H83" s="27">
        <f t="shared" ca="1" si="23"/>
        <v>0</v>
      </c>
      <c r="I83" s="83">
        <f t="shared" ca="1" si="29"/>
        <v>-999</v>
      </c>
      <c r="J83" s="35" t="str">
        <f t="shared" ca="1" si="24"/>
        <v>4 (Reserve)</v>
      </c>
      <c r="K83" t="str">
        <f t="shared" ca="1" si="25"/>
        <v>Nickel
Ni</v>
      </c>
      <c r="M83" s="197">
        <f t="shared" ca="1" si="26"/>
        <v>-999</v>
      </c>
      <c r="N83" s="196" t="str">
        <f t="shared" si="30"/>
        <v>Dust</v>
      </c>
      <c r="O83" s="33" t="str">
        <f t="shared" si="31"/>
        <v>K</v>
      </c>
      <c r="P83" s="24">
        <f t="shared" si="32"/>
        <v>9</v>
      </c>
    </row>
    <row r="84" spans="1:16" x14ac:dyDescent="0.25">
      <c r="A84" t="str">
        <f t="shared" ca="1" si="33"/>
        <v>21P-Ni-5-0</v>
      </c>
      <c r="B84" s="25" t="str">
        <f ca="1">Dust!$I$1</f>
        <v>21P</v>
      </c>
      <c r="C84" s="35">
        <f>Information!$B$18</f>
        <v>0</v>
      </c>
      <c r="D84" t="str">
        <f t="shared" ca="1" si="34"/>
        <v>5</v>
      </c>
      <c r="E84" s="2" t="str">
        <f t="shared" si="18"/>
        <v>Ni</v>
      </c>
      <c r="F84" s="26" t="str">
        <f t="shared" ca="1" si="21"/>
        <v/>
      </c>
      <c r="G84" s="27">
        <f t="shared" ca="1" si="22"/>
        <v>0</v>
      </c>
      <c r="H84" s="27">
        <f t="shared" ca="1" si="23"/>
        <v>0</v>
      </c>
      <c r="I84" s="83">
        <f t="shared" ca="1" si="29"/>
        <v>-999</v>
      </c>
      <c r="J84" s="35" t="str">
        <f t="shared" ca="1" si="24"/>
        <v>5 (Reserve)</v>
      </c>
      <c r="K84" t="str">
        <f t="shared" ca="1" si="25"/>
        <v>Nickel
Ni</v>
      </c>
      <c r="M84" s="197">
        <f t="shared" ca="1" si="26"/>
        <v>-999</v>
      </c>
      <c r="N84" s="196" t="str">
        <f t="shared" si="30"/>
        <v>Dust</v>
      </c>
      <c r="O84" s="33" t="str">
        <f t="shared" si="31"/>
        <v>K</v>
      </c>
      <c r="P84" s="24">
        <f t="shared" si="32"/>
        <v>10</v>
      </c>
    </row>
    <row r="85" spans="1:16" x14ac:dyDescent="0.25">
      <c r="A85" t="str">
        <f t="shared" ca="1" si="33"/>
        <v>21P-Ni-6-0</v>
      </c>
      <c r="B85" s="25" t="str">
        <f ca="1">Dust!$I$1</f>
        <v>21P</v>
      </c>
      <c r="C85" s="35">
        <f>Information!$B$18</f>
        <v>0</v>
      </c>
      <c r="D85" t="str">
        <f t="shared" ca="1" si="34"/>
        <v>6</v>
      </c>
      <c r="E85" s="2" t="str">
        <f t="shared" si="18"/>
        <v>Ni</v>
      </c>
      <c r="F85" s="26">
        <f t="shared" ca="1" si="21"/>
        <v>0</v>
      </c>
      <c r="G85" s="27">
        <f t="shared" ca="1" si="22"/>
        <v>0</v>
      </c>
      <c r="H85" s="27">
        <f t="shared" ca="1" si="23"/>
        <v>0</v>
      </c>
      <c r="I85" s="83">
        <f t="shared" ca="1" si="29"/>
        <v>-999</v>
      </c>
      <c r="J85" s="35">
        <f t="shared" ca="1" si="24"/>
        <v>6</v>
      </c>
      <c r="K85" t="str">
        <f t="shared" ca="1" si="25"/>
        <v>Nickel
Ni</v>
      </c>
      <c r="M85" s="197">
        <f t="shared" ca="1" si="26"/>
        <v>-999</v>
      </c>
      <c r="N85" s="196" t="str">
        <f t="shared" si="30"/>
        <v>Dust</v>
      </c>
      <c r="O85" s="33" t="str">
        <f t="shared" si="31"/>
        <v>K</v>
      </c>
      <c r="P85" s="24">
        <f t="shared" si="32"/>
        <v>11</v>
      </c>
    </row>
    <row r="86" spans="1:16" x14ac:dyDescent="0.25">
      <c r="A86" t="str">
        <f t="shared" ca="1" si="33"/>
        <v>21P-Ni-7-0</v>
      </c>
      <c r="B86" s="25" t="str">
        <f ca="1">Dust!$I$1</f>
        <v>21P</v>
      </c>
      <c r="C86" s="35">
        <f>Information!$B$18</f>
        <v>0</v>
      </c>
      <c r="D86" t="str">
        <f t="shared" ca="1" si="34"/>
        <v>7</v>
      </c>
      <c r="E86" s="2" t="str">
        <f t="shared" si="18"/>
        <v>Ni</v>
      </c>
      <c r="F86" s="26">
        <f t="shared" ca="1" si="21"/>
        <v>0</v>
      </c>
      <c r="G86" s="27">
        <f t="shared" ca="1" si="22"/>
        <v>0</v>
      </c>
      <c r="H86" s="27">
        <f t="shared" ca="1" si="23"/>
        <v>0</v>
      </c>
      <c r="I86" s="83">
        <f t="shared" ca="1" si="29"/>
        <v>-999</v>
      </c>
      <c r="J86" s="35">
        <f t="shared" ca="1" si="24"/>
        <v>7</v>
      </c>
      <c r="K86" t="str">
        <f t="shared" ca="1" si="25"/>
        <v>Nickel
Ni</v>
      </c>
      <c r="M86" s="197">
        <f t="shared" ca="1" si="26"/>
        <v>-999</v>
      </c>
      <c r="N86" s="196" t="str">
        <f t="shared" si="30"/>
        <v>Dust</v>
      </c>
      <c r="O86" s="33" t="str">
        <f t="shared" si="31"/>
        <v>K</v>
      </c>
      <c r="P86" s="24">
        <f t="shared" si="32"/>
        <v>12</v>
      </c>
    </row>
    <row r="87" spans="1:16" x14ac:dyDescent="0.25">
      <c r="A87" t="str">
        <f t="shared" ca="1" si="33"/>
        <v>21P-Ni-8-0</v>
      </c>
      <c r="B87" s="25" t="str">
        <f ca="1">Dust!$I$1</f>
        <v>21P</v>
      </c>
      <c r="C87" s="35">
        <f>Information!$B$18</f>
        <v>0</v>
      </c>
      <c r="D87" t="str">
        <f t="shared" ca="1" si="34"/>
        <v>8</v>
      </c>
      <c r="E87" s="2" t="str">
        <f t="shared" si="18"/>
        <v>Ni</v>
      </c>
      <c r="F87" s="26">
        <f t="shared" ca="1" si="21"/>
        <v>0</v>
      </c>
      <c r="G87" s="27">
        <f t="shared" ca="1" si="22"/>
        <v>0</v>
      </c>
      <c r="H87" s="27">
        <f t="shared" ca="1" si="23"/>
        <v>0</v>
      </c>
      <c r="I87" s="83">
        <f t="shared" ca="1" si="29"/>
        <v>-999</v>
      </c>
      <c r="J87" s="35">
        <f t="shared" ca="1" si="24"/>
        <v>8</v>
      </c>
      <c r="K87" t="str">
        <f t="shared" ca="1" si="25"/>
        <v>Nickel
Ni</v>
      </c>
      <c r="M87" s="197">
        <f t="shared" ca="1" si="26"/>
        <v>-999</v>
      </c>
      <c r="N87" s="196" t="str">
        <f t="shared" si="30"/>
        <v>Dust</v>
      </c>
      <c r="O87" s="33" t="str">
        <f t="shared" si="31"/>
        <v>K</v>
      </c>
      <c r="P87" s="24">
        <f t="shared" si="32"/>
        <v>13</v>
      </c>
    </row>
    <row r="88" spans="1:16" x14ac:dyDescent="0.25">
      <c r="A88" t="str">
        <f t="shared" ca="1" si="33"/>
        <v>21P-Ni-9-0</v>
      </c>
      <c r="B88" s="25" t="str">
        <f ca="1">Dust!$I$1</f>
        <v>21P</v>
      </c>
      <c r="C88" s="35">
        <f>Information!$B$18</f>
        <v>0</v>
      </c>
      <c r="D88" t="str">
        <f t="shared" ca="1" si="34"/>
        <v>9</v>
      </c>
      <c r="E88" s="2" t="str">
        <f t="shared" si="18"/>
        <v>Ni</v>
      </c>
      <c r="F88" s="26">
        <f t="shared" ca="1" si="21"/>
        <v>0</v>
      </c>
      <c r="G88" s="27">
        <f t="shared" ca="1" si="22"/>
        <v>0</v>
      </c>
      <c r="H88" s="27">
        <f t="shared" ca="1" si="23"/>
        <v>0</v>
      </c>
      <c r="I88" s="83">
        <f t="shared" ca="1" si="29"/>
        <v>-999</v>
      </c>
      <c r="J88" s="35">
        <f t="shared" ca="1" si="24"/>
        <v>9</v>
      </c>
      <c r="K88" t="str">
        <f t="shared" ca="1" si="25"/>
        <v>Nickel
Ni</v>
      </c>
      <c r="M88" s="197">
        <f t="shared" ca="1" si="26"/>
        <v>-999</v>
      </c>
      <c r="N88" s="196" t="str">
        <f t="shared" si="30"/>
        <v>Dust</v>
      </c>
      <c r="O88" s="33" t="str">
        <f t="shared" si="31"/>
        <v>K</v>
      </c>
      <c r="P88" s="24">
        <f t="shared" si="32"/>
        <v>14</v>
      </c>
    </row>
    <row r="89" spans="1:16" x14ac:dyDescent="0.25">
      <c r="A89" t="str">
        <f t="shared" ca="1" si="33"/>
        <v>21P-Ni-10-0</v>
      </c>
      <c r="B89" s="25" t="str">
        <f ca="1">Dust!$I$1</f>
        <v>21P</v>
      </c>
      <c r="C89" s="35">
        <f>Information!$B$18</f>
        <v>0</v>
      </c>
      <c r="D89" t="str">
        <f t="shared" ca="1" si="34"/>
        <v>10</v>
      </c>
      <c r="E89" s="2" t="str">
        <f t="shared" si="18"/>
        <v>Ni</v>
      </c>
      <c r="F89" s="26">
        <f t="shared" ca="1" si="21"/>
        <v>0</v>
      </c>
      <c r="G89" s="27">
        <f t="shared" ca="1" si="22"/>
        <v>0</v>
      </c>
      <c r="H89" s="27">
        <f t="shared" ca="1" si="23"/>
        <v>0</v>
      </c>
      <c r="I89" s="83">
        <f t="shared" ca="1" si="29"/>
        <v>-999</v>
      </c>
      <c r="J89" s="35">
        <f t="shared" ca="1" si="24"/>
        <v>10</v>
      </c>
      <c r="K89" t="str">
        <f t="shared" ca="1" si="25"/>
        <v>Nickel
Ni</v>
      </c>
      <c r="M89" s="197">
        <f t="shared" ca="1" si="26"/>
        <v>-999</v>
      </c>
      <c r="N89" s="196" t="str">
        <f t="shared" si="30"/>
        <v>Dust</v>
      </c>
      <c r="O89" s="33" t="str">
        <f t="shared" si="31"/>
        <v>K</v>
      </c>
      <c r="P89" s="24">
        <f t="shared" si="32"/>
        <v>15</v>
      </c>
    </row>
    <row r="90" spans="1:16" x14ac:dyDescent="0.25">
      <c r="A90" t="str">
        <f t="shared" ca="1" si="33"/>
        <v>21P-Ni-11-0</v>
      </c>
      <c r="B90" s="25" t="str">
        <f ca="1">Dust!$I$1</f>
        <v>21P</v>
      </c>
      <c r="C90" s="35">
        <f>Information!$B$18</f>
        <v>0</v>
      </c>
      <c r="D90" t="str">
        <f t="shared" ca="1" si="34"/>
        <v>11</v>
      </c>
      <c r="E90" s="2" t="str">
        <f t="shared" si="18"/>
        <v>Ni</v>
      </c>
      <c r="F90" s="26">
        <f t="shared" ca="1" si="21"/>
        <v>0</v>
      </c>
      <c r="G90" s="27">
        <f t="shared" ca="1" si="22"/>
        <v>0</v>
      </c>
      <c r="H90" s="27">
        <f t="shared" ca="1" si="23"/>
        <v>0</v>
      </c>
      <c r="I90" s="83">
        <f t="shared" ca="1" si="29"/>
        <v>-999</v>
      </c>
      <c r="J90" s="35" t="str">
        <f t="shared" ca="1" si="24"/>
        <v xml:space="preserve">11 (Reserve) </v>
      </c>
      <c r="K90" t="str">
        <f t="shared" ca="1" si="25"/>
        <v>Nickel
Ni</v>
      </c>
      <c r="M90" s="197">
        <f t="shared" ca="1" si="26"/>
        <v>-999</v>
      </c>
      <c r="N90" s="196" t="str">
        <f t="shared" si="30"/>
        <v>Dust</v>
      </c>
      <c r="O90" s="33" t="str">
        <f t="shared" si="31"/>
        <v>K</v>
      </c>
      <c r="P90" s="24">
        <f t="shared" si="32"/>
        <v>16</v>
      </c>
    </row>
    <row r="91" spans="1:16" x14ac:dyDescent="0.25">
      <c r="A91" t="str">
        <f ca="1">B91&amp;"-"&amp;E91&amp;"-"&amp;D91&amp;"-"&amp;C91</f>
        <v>21P-Ni-12-0</v>
      </c>
      <c r="B91" s="25" t="str">
        <f ca="1">Dust!$I$1</f>
        <v>21P</v>
      </c>
      <c r="C91" s="35">
        <f>Information!$B$18</f>
        <v>0</v>
      </c>
      <c r="D91" t="str">
        <f ca="1">TRIM(LEFT(J91,2))</f>
        <v>12</v>
      </c>
      <c r="E91" s="2" t="str">
        <f t="shared" si="18"/>
        <v>Ni</v>
      </c>
      <c r="F91" s="26">
        <f t="shared" ca="1" si="21"/>
        <v>0</v>
      </c>
      <c r="G91" s="27">
        <f t="shared" ca="1" si="22"/>
        <v>0</v>
      </c>
      <c r="H91" s="27">
        <f t="shared" ca="1" si="23"/>
        <v>0</v>
      </c>
      <c r="I91" s="83">
        <f t="shared" ca="1" si="29"/>
        <v>-999</v>
      </c>
      <c r="J91" s="35" t="str">
        <f t="shared" ca="1" si="24"/>
        <v xml:space="preserve">12 (Reserve) </v>
      </c>
      <c r="K91" t="str">
        <f t="shared" ca="1" si="25"/>
        <v>Nickel
Ni</v>
      </c>
      <c r="M91" s="197">
        <f t="shared" ca="1" si="26"/>
        <v>-999</v>
      </c>
      <c r="N91" s="196" t="str">
        <f t="shared" si="30"/>
        <v>Dust</v>
      </c>
      <c r="O91" s="33" t="str">
        <f t="shared" si="31"/>
        <v>K</v>
      </c>
      <c r="P91" s="24">
        <f t="shared" si="32"/>
        <v>17</v>
      </c>
    </row>
    <row r="92" spans="1:16" x14ac:dyDescent="0.25">
      <c r="A92" t="str">
        <f t="shared" ca="1" si="33"/>
        <v>21P-Ni-13-0</v>
      </c>
      <c r="B92" s="25" t="str">
        <f ca="1">Dust!$I$1</f>
        <v>21P</v>
      </c>
      <c r="C92" s="35">
        <f>Information!$B$18</f>
        <v>0</v>
      </c>
      <c r="D92" t="str">
        <f t="shared" ca="1" si="34"/>
        <v>13</v>
      </c>
      <c r="E92" s="2" t="str">
        <f t="shared" si="18"/>
        <v>Ni</v>
      </c>
      <c r="F92" s="26">
        <f t="shared" ca="1" si="21"/>
        <v>0</v>
      </c>
      <c r="G92" s="27">
        <f t="shared" ca="1" si="22"/>
        <v>0</v>
      </c>
      <c r="H92" s="27">
        <f t="shared" ca="1" si="23"/>
        <v>0</v>
      </c>
      <c r="I92" s="83">
        <f t="shared" ca="1" si="29"/>
        <v>-999</v>
      </c>
      <c r="J92" s="35" t="str">
        <f t="shared" ca="1" si="24"/>
        <v xml:space="preserve">13 (Reserve) </v>
      </c>
      <c r="K92" t="str">
        <f t="shared" ca="1" si="25"/>
        <v>Nickel
Ni</v>
      </c>
      <c r="M92" s="197">
        <f t="shared" ca="1" si="26"/>
        <v>-999</v>
      </c>
      <c r="N92" s="196" t="str">
        <f t="shared" si="30"/>
        <v>Dust</v>
      </c>
      <c r="O92" s="33" t="str">
        <f t="shared" si="31"/>
        <v>K</v>
      </c>
      <c r="P92" s="24">
        <f t="shared" si="32"/>
        <v>18</v>
      </c>
    </row>
    <row r="93" spans="1:16" x14ac:dyDescent="0.25">
      <c r="A93" t="str">
        <f ca="1">B93&amp;"-"&amp;E93&amp;"-"&amp;D93&amp;"-"&amp;C93</f>
        <v>21P-Pb-1-0</v>
      </c>
      <c r="B93" s="25" t="str">
        <f ca="1">Dust!$I$1</f>
        <v>21P</v>
      </c>
      <c r="C93" s="35">
        <f>Information!$B$18</f>
        <v>0</v>
      </c>
      <c r="D93" t="str">
        <f ca="1">TRIM(LEFT(J93,2))</f>
        <v>1</v>
      </c>
      <c r="E93" s="2" t="s">
        <v>31</v>
      </c>
      <c r="F93" s="26" t="str">
        <f t="shared" ca="1" si="21"/>
        <v/>
      </c>
      <c r="G93" s="27">
        <f t="shared" ca="1" si="22"/>
        <v>0</v>
      </c>
      <c r="H93" s="27">
        <f t="shared" ca="1" si="23"/>
        <v>0</v>
      </c>
      <c r="I93" s="83">
        <f ca="1">IFERROR(VALUE(M93),-999)</f>
        <v>-999</v>
      </c>
      <c r="J93" s="35">
        <f t="shared" ca="1" si="24"/>
        <v>1</v>
      </c>
      <c r="K93" t="str">
        <f t="shared" ca="1" si="25"/>
        <v>Lead
Pb</v>
      </c>
      <c r="M93" s="197">
        <f t="shared" ca="1" si="26"/>
        <v>-999</v>
      </c>
      <c r="N93" s="196" t="str">
        <f t="shared" si="30"/>
        <v>Dust</v>
      </c>
      <c r="O93" s="33" t="s">
        <v>124</v>
      </c>
      <c r="P93" s="24">
        <f t="shared" si="32"/>
        <v>6</v>
      </c>
    </row>
    <row r="94" spans="1:16" x14ac:dyDescent="0.25">
      <c r="A94" t="str">
        <f t="shared" ref="A94:A95" ca="1" si="35">B94&amp;"-"&amp;E94&amp;"-"&amp;D94&amp;"-"&amp;C94</f>
        <v>21P-Pb-2-0</v>
      </c>
      <c r="B94" s="25" t="str">
        <f ca="1">Dust!$I$1</f>
        <v>21P</v>
      </c>
      <c r="C94" s="35">
        <f>Information!$B$18</f>
        <v>0</v>
      </c>
      <c r="D94" t="str">
        <f t="shared" ref="D94:D103" ca="1" si="36">TRIM(LEFT(J94,2))</f>
        <v>2</v>
      </c>
      <c r="E94" s="2" t="str">
        <f t="shared" ref="E94:E118" si="37">E93</f>
        <v>Pb</v>
      </c>
      <c r="F94" s="26" t="str">
        <f t="shared" ca="1" si="21"/>
        <v/>
      </c>
      <c r="G94" s="27">
        <f t="shared" ca="1" si="22"/>
        <v>0</v>
      </c>
      <c r="H94" s="27">
        <f t="shared" ca="1" si="23"/>
        <v>0</v>
      </c>
      <c r="I94" s="83">
        <f t="shared" ref="I94:I118" ca="1" si="38">IFERROR(VALUE(M94),-999)</f>
        <v>-999</v>
      </c>
      <c r="J94" s="35">
        <f t="shared" ca="1" si="24"/>
        <v>2</v>
      </c>
      <c r="K94" t="str">
        <f t="shared" ca="1" si="25"/>
        <v>Lead
Pb</v>
      </c>
      <c r="M94" s="197">
        <f t="shared" ca="1" si="26"/>
        <v>-999</v>
      </c>
      <c r="N94" s="196" t="str">
        <f t="shared" si="30"/>
        <v>Dust</v>
      </c>
      <c r="O94" s="33" t="str">
        <f t="shared" si="31"/>
        <v>L</v>
      </c>
      <c r="P94" s="24">
        <f t="shared" si="32"/>
        <v>7</v>
      </c>
    </row>
    <row r="95" spans="1:16" x14ac:dyDescent="0.25">
      <c r="A95" t="str">
        <f t="shared" ca="1" si="35"/>
        <v>21P-Pb-3-0</v>
      </c>
      <c r="B95" s="25" t="str">
        <f ca="1">Dust!$I$1</f>
        <v>21P</v>
      </c>
      <c r="C95" s="35">
        <f>Information!$B$18</f>
        <v>0</v>
      </c>
      <c r="D95" t="str">
        <f t="shared" ca="1" si="36"/>
        <v>3</v>
      </c>
      <c r="E95" s="2" t="str">
        <f t="shared" si="37"/>
        <v>Pb</v>
      </c>
      <c r="F95" s="26" t="str">
        <f t="shared" ca="1" si="21"/>
        <v/>
      </c>
      <c r="G95" s="27">
        <f t="shared" ca="1" si="22"/>
        <v>0</v>
      </c>
      <c r="H95" s="27">
        <f t="shared" ca="1" si="23"/>
        <v>0</v>
      </c>
      <c r="I95" s="83">
        <f t="shared" ca="1" si="38"/>
        <v>-999</v>
      </c>
      <c r="J95" s="35">
        <f t="shared" ca="1" si="24"/>
        <v>3</v>
      </c>
      <c r="K95" t="str">
        <f t="shared" ca="1" si="25"/>
        <v>Lead
Pb</v>
      </c>
      <c r="M95" s="197">
        <f t="shared" ca="1" si="26"/>
        <v>-999</v>
      </c>
      <c r="N95" s="196" t="str">
        <f t="shared" si="30"/>
        <v>Dust</v>
      </c>
      <c r="O95" s="33" t="str">
        <f t="shared" si="31"/>
        <v>L</v>
      </c>
      <c r="P95" s="24">
        <f t="shared" si="32"/>
        <v>8</v>
      </c>
    </row>
    <row r="96" spans="1:16" x14ac:dyDescent="0.25">
      <c r="A96" t="str">
        <f ca="1">B96&amp;"-"&amp;E96&amp;"-"&amp;D96&amp;"-"&amp;C96</f>
        <v>21P-Pb-4-0</v>
      </c>
      <c r="B96" s="25" t="str">
        <f ca="1">Dust!$I$1</f>
        <v>21P</v>
      </c>
      <c r="C96" s="35">
        <f>Information!$B$18</f>
        <v>0</v>
      </c>
      <c r="D96" t="str">
        <f t="shared" ca="1" si="36"/>
        <v>4</v>
      </c>
      <c r="E96" s="2" t="str">
        <f t="shared" si="37"/>
        <v>Pb</v>
      </c>
      <c r="F96" s="26" t="str">
        <f t="shared" ca="1" si="21"/>
        <v/>
      </c>
      <c r="G96" s="27">
        <f t="shared" ca="1" si="22"/>
        <v>0</v>
      </c>
      <c r="H96" s="27">
        <f t="shared" ca="1" si="23"/>
        <v>0</v>
      </c>
      <c r="I96" s="83">
        <f t="shared" ca="1" si="38"/>
        <v>-999</v>
      </c>
      <c r="J96" s="35" t="str">
        <f t="shared" ca="1" si="24"/>
        <v>4 (Reserve)</v>
      </c>
      <c r="K96" t="str">
        <f t="shared" ca="1" si="25"/>
        <v>Lead
Pb</v>
      </c>
      <c r="M96" s="197">
        <f t="shared" ca="1" si="26"/>
        <v>-999</v>
      </c>
      <c r="N96" s="196" t="str">
        <f t="shared" si="30"/>
        <v>Dust</v>
      </c>
      <c r="O96" s="33" t="str">
        <f t="shared" si="31"/>
        <v>L</v>
      </c>
      <c r="P96" s="24">
        <f t="shared" si="32"/>
        <v>9</v>
      </c>
    </row>
    <row r="97" spans="1:16" x14ac:dyDescent="0.25">
      <c r="A97" t="str">
        <f t="shared" ref="A97:A103" ca="1" si="39">B97&amp;"-"&amp;E97&amp;"-"&amp;D97&amp;"-"&amp;C97</f>
        <v>21P-Pb-5-0</v>
      </c>
      <c r="B97" s="25" t="str">
        <f ca="1">Dust!$I$1</f>
        <v>21P</v>
      </c>
      <c r="C97" s="35">
        <f>Information!$B$18</f>
        <v>0</v>
      </c>
      <c r="D97" t="str">
        <f t="shared" ca="1" si="36"/>
        <v>5</v>
      </c>
      <c r="E97" s="2" t="str">
        <f t="shared" si="37"/>
        <v>Pb</v>
      </c>
      <c r="F97" s="26" t="str">
        <f t="shared" ca="1" si="21"/>
        <v/>
      </c>
      <c r="G97" s="27">
        <f t="shared" ca="1" si="22"/>
        <v>0</v>
      </c>
      <c r="H97" s="27">
        <f t="shared" ca="1" si="23"/>
        <v>0</v>
      </c>
      <c r="I97" s="83">
        <f t="shared" ca="1" si="38"/>
        <v>-999</v>
      </c>
      <c r="J97" s="35" t="str">
        <f t="shared" ca="1" si="24"/>
        <v>5 (Reserve)</v>
      </c>
      <c r="K97" t="str">
        <f t="shared" ca="1" si="25"/>
        <v>Lead
Pb</v>
      </c>
      <c r="M97" s="197">
        <f t="shared" ca="1" si="26"/>
        <v>-999</v>
      </c>
      <c r="N97" s="196" t="str">
        <f t="shared" si="30"/>
        <v>Dust</v>
      </c>
      <c r="O97" s="33" t="str">
        <f t="shared" si="31"/>
        <v>L</v>
      </c>
      <c r="P97" s="24">
        <f t="shared" si="32"/>
        <v>10</v>
      </c>
    </row>
    <row r="98" spans="1:16" x14ac:dyDescent="0.25">
      <c r="A98" t="str">
        <f t="shared" ca="1" si="39"/>
        <v>21P-Pb-6-0</v>
      </c>
      <c r="B98" s="25" t="str">
        <f ca="1">Dust!$I$1</f>
        <v>21P</v>
      </c>
      <c r="C98" s="35">
        <f>Information!$B$18</f>
        <v>0</v>
      </c>
      <c r="D98" t="str">
        <f t="shared" ca="1" si="36"/>
        <v>6</v>
      </c>
      <c r="E98" s="2" t="str">
        <f t="shared" si="37"/>
        <v>Pb</v>
      </c>
      <c r="F98" s="26">
        <f t="shared" ca="1" si="21"/>
        <v>0</v>
      </c>
      <c r="G98" s="27">
        <f t="shared" ca="1" si="22"/>
        <v>0</v>
      </c>
      <c r="H98" s="27">
        <f t="shared" ca="1" si="23"/>
        <v>0</v>
      </c>
      <c r="I98" s="83">
        <f t="shared" ca="1" si="38"/>
        <v>-999</v>
      </c>
      <c r="J98" s="35">
        <f t="shared" ca="1" si="24"/>
        <v>6</v>
      </c>
      <c r="K98" t="str">
        <f t="shared" ca="1" si="25"/>
        <v>Lead
Pb</v>
      </c>
      <c r="M98" s="197">
        <f t="shared" ca="1" si="26"/>
        <v>-999</v>
      </c>
      <c r="N98" s="196" t="str">
        <f t="shared" si="30"/>
        <v>Dust</v>
      </c>
      <c r="O98" s="33" t="str">
        <f t="shared" si="31"/>
        <v>L</v>
      </c>
      <c r="P98" s="24">
        <f t="shared" si="32"/>
        <v>11</v>
      </c>
    </row>
    <row r="99" spans="1:16" x14ac:dyDescent="0.25">
      <c r="A99" t="str">
        <f t="shared" ca="1" si="39"/>
        <v>21P-Pb-7-0</v>
      </c>
      <c r="B99" s="25" t="str">
        <f ca="1">Dust!$I$1</f>
        <v>21P</v>
      </c>
      <c r="C99" s="35">
        <f>Information!$B$18</f>
        <v>0</v>
      </c>
      <c r="D99" t="str">
        <f t="shared" ca="1" si="36"/>
        <v>7</v>
      </c>
      <c r="E99" s="2" t="str">
        <f t="shared" si="37"/>
        <v>Pb</v>
      </c>
      <c r="F99" s="26">
        <f t="shared" ca="1" si="21"/>
        <v>0</v>
      </c>
      <c r="G99" s="27">
        <f t="shared" ca="1" si="22"/>
        <v>0</v>
      </c>
      <c r="H99" s="27">
        <f t="shared" ca="1" si="23"/>
        <v>0</v>
      </c>
      <c r="I99" s="83">
        <f t="shared" ca="1" si="38"/>
        <v>-999</v>
      </c>
      <c r="J99" s="35">
        <f t="shared" ca="1" si="24"/>
        <v>7</v>
      </c>
      <c r="K99" t="str">
        <f t="shared" ca="1" si="25"/>
        <v>Lead
Pb</v>
      </c>
      <c r="M99" s="197">
        <f t="shared" ca="1" si="26"/>
        <v>-999</v>
      </c>
      <c r="N99" s="196" t="str">
        <f t="shared" si="30"/>
        <v>Dust</v>
      </c>
      <c r="O99" s="33" t="str">
        <f t="shared" si="31"/>
        <v>L</v>
      </c>
      <c r="P99" s="24">
        <f t="shared" si="32"/>
        <v>12</v>
      </c>
    </row>
    <row r="100" spans="1:16" x14ac:dyDescent="0.25">
      <c r="A100" t="str">
        <f t="shared" ca="1" si="39"/>
        <v>21P-Pb-8-0</v>
      </c>
      <c r="B100" s="25" t="str">
        <f ca="1">Dust!$I$1</f>
        <v>21P</v>
      </c>
      <c r="C100" s="35">
        <f>Information!$B$18</f>
        <v>0</v>
      </c>
      <c r="D100" t="str">
        <f t="shared" ca="1" si="36"/>
        <v>8</v>
      </c>
      <c r="E100" s="2" t="str">
        <f t="shared" si="37"/>
        <v>Pb</v>
      </c>
      <c r="F100" s="26">
        <f t="shared" ca="1" si="21"/>
        <v>0</v>
      </c>
      <c r="G100" s="27">
        <f t="shared" ca="1" si="22"/>
        <v>0</v>
      </c>
      <c r="H100" s="27">
        <f t="shared" ca="1" si="23"/>
        <v>0</v>
      </c>
      <c r="I100" s="83">
        <f t="shared" ca="1" si="38"/>
        <v>-999</v>
      </c>
      <c r="J100" s="35">
        <f t="shared" ca="1" si="24"/>
        <v>8</v>
      </c>
      <c r="K100" t="str">
        <f t="shared" ca="1" si="25"/>
        <v>Lead
Pb</v>
      </c>
      <c r="M100" s="197">
        <f t="shared" ca="1" si="26"/>
        <v>-999</v>
      </c>
      <c r="N100" s="196" t="str">
        <f t="shared" si="30"/>
        <v>Dust</v>
      </c>
      <c r="O100" s="33" t="str">
        <f t="shared" si="31"/>
        <v>L</v>
      </c>
      <c r="P100" s="24">
        <f t="shared" si="32"/>
        <v>13</v>
      </c>
    </row>
    <row r="101" spans="1:16" x14ac:dyDescent="0.25">
      <c r="A101" t="str">
        <f t="shared" ca="1" si="39"/>
        <v>21P-Pb-9-0</v>
      </c>
      <c r="B101" s="25" t="str">
        <f ca="1">Dust!$I$1</f>
        <v>21P</v>
      </c>
      <c r="C101" s="35">
        <f>Information!$B$18</f>
        <v>0</v>
      </c>
      <c r="D101" t="str">
        <f t="shared" ca="1" si="36"/>
        <v>9</v>
      </c>
      <c r="E101" s="2" t="str">
        <f t="shared" si="37"/>
        <v>Pb</v>
      </c>
      <c r="F101" s="26">
        <f t="shared" ca="1" si="21"/>
        <v>0</v>
      </c>
      <c r="G101" s="27">
        <f t="shared" ca="1" si="22"/>
        <v>0</v>
      </c>
      <c r="H101" s="27">
        <f t="shared" ca="1" si="23"/>
        <v>0</v>
      </c>
      <c r="I101" s="83">
        <f t="shared" ca="1" si="38"/>
        <v>-999</v>
      </c>
      <c r="J101" s="35">
        <f t="shared" ca="1" si="24"/>
        <v>9</v>
      </c>
      <c r="K101" t="str">
        <f t="shared" ca="1" si="25"/>
        <v>Lead
Pb</v>
      </c>
      <c r="M101" s="197">
        <f t="shared" ca="1" si="26"/>
        <v>-999</v>
      </c>
      <c r="N101" s="196" t="str">
        <f t="shared" si="30"/>
        <v>Dust</v>
      </c>
      <c r="O101" s="33" t="str">
        <f t="shared" si="31"/>
        <v>L</v>
      </c>
      <c r="P101" s="24">
        <f t="shared" si="32"/>
        <v>14</v>
      </c>
    </row>
    <row r="102" spans="1:16" x14ac:dyDescent="0.25">
      <c r="A102" t="str">
        <f t="shared" ca="1" si="39"/>
        <v>21P-Pb-10-0</v>
      </c>
      <c r="B102" s="25" t="str">
        <f ca="1">Dust!$I$1</f>
        <v>21P</v>
      </c>
      <c r="C102" s="35">
        <f>Information!$B$18</f>
        <v>0</v>
      </c>
      <c r="D102" t="str">
        <f t="shared" ca="1" si="36"/>
        <v>10</v>
      </c>
      <c r="E102" s="2" t="str">
        <f t="shared" si="37"/>
        <v>Pb</v>
      </c>
      <c r="F102" s="26">
        <f t="shared" ca="1" si="21"/>
        <v>0</v>
      </c>
      <c r="G102" s="27">
        <f t="shared" ca="1" si="22"/>
        <v>0</v>
      </c>
      <c r="H102" s="27">
        <f t="shared" ca="1" si="23"/>
        <v>0</v>
      </c>
      <c r="I102" s="83">
        <f t="shared" ca="1" si="38"/>
        <v>-999</v>
      </c>
      <c r="J102" s="35">
        <f t="shared" ca="1" si="24"/>
        <v>10</v>
      </c>
      <c r="K102" t="str">
        <f t="shared" ca="1" si="25"/>
        <v>Lead
Pb</v>
      </c>
      <c r="M102" s="197">
        <f t="shared" ca="1" si="26"/>
        <v>-999</v>
      </c>
      <c r="N102" s="196" t="str">
        <f t="shared" si="30"/>
        <v>Dust</v>
      </c>
      <c r="O102" s="33" t="str">
        <f t="shared" si="31"/>
        <v>L</v>
      </c>
      <c r="P102" s="24">
        <f t="shared" si="32"/>
        <v>15</v>
      </c>
    </row>
    <row r="103" spans="1:16" x14ac:dyDescent="0.25">
      <c r="A103" t="str">
        <f t="shared" ca="1" si="39"/>
        <v>21P-Pb-11-0</v>
      </c>
      <c r="B103" s="25" t="str">
        <f ca="1">Dust!$I$1</f>
        <v>21P</v>
      </c>
      <c r="C103" s="35">
        <f>Information!$B$18</f>
        <v>0</v>
      </c>
      <c r="D103" t="str">
        <f t="shared" ca="1" si="36"/>
        <v>11</v>
      </c>
      <c r="E103" s="2" t="str">
        <f t="shared" si="37"/>
        <v>Pb</v>
      </c>
      <c r="F103" s="26">
        <f t="shared" ca="1" si="21"/>
        <v>0</v>
      </c>
      <c r="G103" s="27">
        <f t="shared" ca="1" si="22"/>
        <v>0</v>
      </c>
      <c r="H103" s="27">
        <f t="shared" ca="1" si="23"/>
        <v>0</v>
      </c>
      <c r="I103" s="83">
        <f t="shared" ca="1" si="38"/>
        <v>-999</v>
      </c>
      <c r="J103" s="35" t="str">
        <f t="shared" ca="1" si="24"/>
        <v xml:space="preserve">11 (Reserve) </v>
      </c>
      <c r="K103" t="str">
        <f t="shared" ca="1" si="25"/>
        <v>Lead
Pb</v>
      </c>
      <c r="M103" s="197">
        <f t="shared" ca="1" si="26"/>
        <v>-999</v>
      </c>
      <c r="N103" s="196" t="str">
        <f t="shared" si="30"/>
        <v>Dust</v>
      </c>
      <c r="O103" s="33" t="str">
        <f t="shared" si="31"/>
        <v>L</v>
      </c>
      <c r="P103" s="24">
        <f t="shared" si="32"/>
        <v>16</v>
      </c>
    </row>
    <row r="104" spans="1:16" x14ac:dyDescent="0.25">
      <c r="A104" t="str">
        <f ca="1">B104&amp;"-"&amp;E104&amp;"-"&amp;D104&amp;"-"&amp;C104</f>
        <v>21P-Pb-12-0</v>
      </c>
      <c r="B104" s="25" t="str">
        <f ca="1">Dust!$I$1</f>
        <v>21P</v>
      </c>
      <c r="C104" s="35">
        <f>Information!$B$18</f>
        <v>0</v>
      </c>
      <c r="D104" t="str">
        <f ca="1">TRIM(LEFT(J104,2))</f>
        <v>12</v>
      </c>
      <c r="E104" s="2" t="str">
        <f t="shared" si="37"/>
        <v>Pb</v>
      </c>
      <c r="F104" s="26">
        <f t="shared" ca="1" si="21"/>
        <v>0</v>
      </c>
      <c r="G104" s="27">
        <f t="shared" ca="1" si="22"/>
        <v>0</v>
      </c>
      <c r="H104" s="27">
        <f t="shared" ca="1" si="23"/>
        <v>0</v>
      </c>
      <c r="I104" s="83">
        <f t="shared" ca="1" si="38"/>
        <v>-999</v>
      </c>
      <c r="J104" s="35" t="str">
        <f t="shared" ca="1" si="24"/>
        <v xml:space="preserve">12 (Reserve) </v>
      </c>
      <c r="K104" t="str">
        <f t="shared" ca="1" si="25"/>
        <v>Lead
Pb</v>
      </c>
      <c r="M104" s="197">
        <f t="shared" ca="1" si="26"/>
        <v>-999</v>
      </c>
      <c r="N104" s="196" t="str">
        <f t="shared" si="30"/>
        <v>Dust</v>
      </c>
      <c r="O104" s="33" t="str">
        <f t="shared" si="31"/>
        <v>L</v>
      </c>
      <c r="P104" s="24">
        <f t="shared" si="32"/>
        <v>17</v>
      </c>
    </row>
    <row r="105" spans="1:16" x14ac:dyDescent="0.25">
      <c r="A105" t="str">
        <f t="shared" ref="A105" ca="1" si="40">B105&amp;"-"&amp;E105&amp;"-"&amp;D105&amp;"-"&amp;C105</f>
        <v>21P-Pb-13-0</v>
      </c>
      <c r="B105" s="25" t="str">
        <f ca="1">Dust!$I$1</f>
        <v>21P</v>
      </c>
      <c r="C105" s="35">
        <f>Information!$B$18</f>
        <v>0</v>
      </c>
      <c r="D105" t="str">
        <f t="shared" ref="D105" ca="1" si="41">TRIM(LEFT(J105,2))</f>
        <v>13</v>
      </c>
      <c r="E105" s="2" t="str">
        <f t="shared" si="37"/>
        <v>Pb</v>
      </c>
      <c r="F105" s="26">
        <f t="shared" ca="1" si="21"/>
        <v>0</v>
      </c>
      <c r="G105" s="27">
        <f t="shared" ca="1" si="22"/>
        <v>0</v>
      </c>
      <c r="H105" s="27">
        <f t="shared" ca="1" si="23"/>
        <v>0</v>
      </c>
      <c r="I105" s="83">
        <f t="shared" ca="1" si="38"/>
        <v>-999</v>
      </c>
      <c r="J105" s="35" t="str">
        <f t="shared" ca="1" si="24"/>
        <v xml:space="preserve">13 (Reserve) </v>
      </c>
      <c r="K105" t="str">
        <f t="shared" ca="1" si="25"/>
        <v>Lead
Pb</v>
      </c>
      <c r="M105" s="197">
        <f t="shared" ca="1" si="26"/>
        <v>-999</v>
      </c>
      <c r="N105" s="196" t="str">
        <f t="shared" si="30"/>
        <v>Dust</v>
      </c>
      <c r="O105" s="33" t="str">
        <f t="shared" si="31"/>
        <v>L</v>
      </c>
      <c r="P105" s="24">
        <f t="shared" si="32"/>
        <v>18</v>
      </c>
    </row>
    <row r="106" spans="1:16" x14ac:dyDescent="0.25">
      <c r="A106" t="str">
        <f ca="1">B106&amp;"-"&amp;E106&amp;"-"&amp;D106&amp;"-"&amp;C106</f>
        <v>21P-V-1-0</v>
      </c>
      <c r="B106" s="25" t="str">
        <f ca="1">Dust!$I$1</f>
        <v>21P</v>
      </c>
      <c r="C106" s="35">
        <f>Information!$B$18</f>
        <v>0</v>
      </c>
      <c r="D106" t="str">
        <f ca="1">TRIM(LEFT(J106,2))</f>
        <v>1</v>
      </c>
      <c r="E106" s="2" t="s">
        <v>127</v>
      </c>
      <c r="F106" s="26" t="str">
        <f t="shared" ca="1" si="21"/>
        <v/>
      </c>
      <c r="G106" s="27">
        <f t="shared" ca="1" si="22"/>
        <v>0</v>
      </c>
      <c r="H106" s="27">
        <f t="shared" ca="1" si="23"/>
        <v>0</v>
      </c>
      <c r="I106" s="83">
        <f t="shared" ca="1" si="38"/>
        <v>-999</v>
      </c>
      <c r="J106" s="35">
        <f t="shared" ca="1" si="24"/>
        <v>1</v>
      </c>
      <c r="K106" t="str">
        <f t="shared" ca="1" si="25"/>
        <v>Vanadium
V</v>
      </c>
      <c r="M106" s="197">
        <f t="shared" ca="1" si="26"/>
        <v>-999</v>
      </c>
      <c r="N106" s="196" t="str">
        <f t="shared" si="30"/>
        <v>Dust</v>
      </c>
      <c r="O106" s="33" t="s">
        <v>125</v>
      </c>
      <c r="P106" s="24">
        <f t="shared" si="32"/>
        <v>6</v>
      </c>
    </row>
    <row r="107" spans="1:16" x14ac:dyDescent="0.25">
      <c r="A107" t="str">
        <f t="shared" ref="A107:A108" ca="1" si="42">B107&amp;"-"&amp;E107&amp;"-"&amp;D107&amp;"-"&amp;C107</f>
        <v>21P-V-2-0</v>
      </c>
      <c r="B107" s="25" t="str">
        <f ca="1">Dust!$I$1</f>
        <v>21P</v>
      </c>
      <c r="C107" s="35">
        <f>Information!$B$18</f>
        <v>0</v>
      </c>
      <c r="D107" t="str">
        <f t="shared" ref="D107:D116" ca="1" si="43">TRIM(LEFT(J107,2))</f>
        <v>2</v>
      </c>
      <c r="E107" s="2" t="str">
        <f t="shared" si="37"/>
        <v>V</v>
      </c>
      <c r="F107" s="26" t="str">
        <f t="shared" ca="1" si="21"/>
        <v/>
      </c>
      <c r="G107" s="27">
        <f t="shared" ca="1" si="22"/>
        <v>0</v>
      </c>
      <c r="H107" s="27">
        <f t="shared" ca="1" si="23"/>
        <v>0</v>
      </c>
      <c r="I107" s="83">
        <f t="shared" ca="1" si="38"/>
        <v>-999</v>
      </c>
      <c r="J107" s="35">
        <f t="shared" ca="1" si="24"/>
        <v>2</v>
      </c>
      <c r="K107" t="str">
        <f t="shared" ca="1" si="25"/>
        <v>Vanadium
V</v>
      </c>
      <c r="M107" s="197">
        <f t="shared" ca="1" si="26"/>
        <v>-999</v>
      </c>
      <c r="N107" s="196" t="str">
        <f t="shared" si="30"/>
        <v>Dust</v>
      </c>
      <c r="O107" s="33" t="str">
        <f t="shared" si="31"/>
        <v>M</v>
      </c>
      <c r="P107" s="24">
        <f t="shared" si="32"/>
        <v>7</v>
      </c>
    </row>
    <row r="108" spans="1:16" x14ac:dyDescent="0.25">
      <c r="A108" t="str">
        <f t="shared" ca="1" si="42"/>
        <v>21P-V-3-0</v>
      </c>
      <c r="B108" s="25" t="str">
        <f ca="1">Dust!$I$1</f>
        <v>21P</v>
      </c>
      <c r="C108" s="35">
        <f>Information!$B$18</f>
        <v>0</v>
      </c>
      <c r="D108" t="str">
        <f t="shared" ca="1" si="43"/>
        <v>3</v>
      </c>
      <c r="E108" s="2" t="str">
        <f t="shared" si="37"/>
        <v>V</v>
      </c>
      <c r="F108" s="26" t="str">
        <f t="shared" ca="1" si="21"/>
        <v/>
      </c>
      <c r="G108" s="27">
        <f t="shared" ca="1" si="22"/>
        <v>0</v>
      </c>
      <c r="H108" s="27">
        <f t="shared" ca="1" si="23"/>
        <v>0</v>
      </c>
      <c r="I108" s="83">
        <f t="shared" ca="1" si="38"/>
        <v>-999</v>
      </c>
      <c r="J108" s="35">
        <f t="shared" ca="1" si="24"/>
        <v>3</v>
      </c>
      <c r="K108" t="str">
        <f t="shared" ca="1" si="25"/>
        <v>Vanadium
V</v>
      </c>
      <c r="M108" s="197">
        <f t="shared" ca="1" si="26"/>
        <v>-999</v>
      </c>
      <c r="N108" s="196" t="str">
        <f t="shared" si="30"/>
        <v>Dust</v>
      </c>
      <c r="O108" s="33" t="str">
        <f t="shared" si="31"/>
        <v>M</v>
      </c>
      <c r="P108" s="24">
        <f t="shared" si="32"/>
        <v>8</v>
      </c>
    </row>
    <row r="109" spans="1:16" x14ac:dyDescent="0.25">
      <c r="A109" t="str">
        <f ca="1">B109&amp;"-"&amp;E109&amp;"-"&amp;D109&amp;"-"&amp;C109</f>
        <v>21P-V-4-0</v>
      </c>
      <c r="B109" s="25" t="str">
        <f ca="1">Dust!$I$1</f>
        <v>21P</v>
      </c>
      <c r="C109" s="35">
        <f>Information!$B$18</f>
        <v>0</v>
      </c>
      <c r="D109" t="str">
        <f t="shared" ca="1" si="43"/>
        <v>4</v>
      </c>
      <c r="E109" s="2" t="str">
        <f t="shared" si="37"/>
        <v>V</v>
      </c>
      <c r="F109" s="26" t="str">
        <f t="shared" ca="1" si="21"/>
        <v/>
      </c>
      <c r="G109" s="27">
        <f t="shared" ca="1" si="22"/>
        <v>0</v>
      </c>
      <c r="H109" s="27">
        <f t="shared" ca="1" si="23"/>
        <v>0</v>
      </c>
      <c r="I109" s="83">
        <f t="shared" ca="1" si="38"/>
        <v>-999</v>
      </c>
      <c r="J109" s="35" t="str">
        <f t="shared" ca="1" si="24"/>
        <v>4 (Reserve)</v>
      </c>
      <c r="K109" t="str">
        <f t="shared" ca="1" si="25"/>
        <v>Vanadium
V</v>
      </c>
      <c r="M109" s="197">
        <f t="shared" ca="1" si="26"/>
        <v>-999</v>
      </c>
      <c r="N109" s="196" t="str">
        <f t="shared" si="30"/>
        <v>Dust</v>
      </c>
      <c r="O109" s="33" t="str">
        <f t="shared" si="31"/>
        <v>M</v>
      </c>
      <c r="P109" s="24">
        <f t="shared" si="32"/>
        <v>9</v>
      </c>
    </row>
    <row r="110" spans="1:16" x14ac:dyDescent="0.25">
      <c r="A110" t="str">
        <f t="shared" ref="A110:A116" ca="1" si="44">B110&amp;"-"&amp;E110&amp;"-"&amp;D110&amp;"-"&amp;C110</f>
        <v>21P-V-5-0</v>
      </c>
      <c r="B110" s="25" t="str">
        <f ca="1">Dust!$I$1</f>
        <v>21P</v>
      </c>
      <c r="C110" s="35">
        <f>Information!$B$18</f>
        <v>0</v>
      </c>
      <c r="D110" t="str">
        <f t="shared" ca="1" si="43"/>
        <v>5</v>
      </c>
      <c r="E110" s="2" t="str">
        <f t="shared" si="37"/>
        <v>V</v>
      </c>
      <c r="F110" s="26" t="str">
        <f t="shared" ca="1" si="21"/>
        <v/>
      </c>
      <c r="G110" s="27">
        <f t="shared" ca="1" si="22"/>
        <v>0</v>
      </c>
      <c r="H110" s="27">
        <f t="shared" ca="1" si="23"/>
        <v>0</v>
      </c>
      <c r="I110" s="83">
        <f t="shared" ca="1" si="38"/>
        <v>-999</v>
      </c>
      <c r="J110" s="35" t="str">
        <f t="shared" ca="1" si="24"/>
        <v>5 (Reserve)</v>
      </c>
      <c r="K110" t="str">
        <f t="shared" ca="1" si="25"/>
        <v>Vanadium
V</v>
      </c>
      <c r="M110" s="197">
        <f t="shared" ca="1" si="26"/>
        <v>-999</v>
      </c>
      <c r="N110" s="196" t="str">
        <f t="shared" si="30"/>
        <v>Dust</v>
      </c>
      <c r="O110" s="33" t="str">
        <f t="shared" si="31"/>
        <v>M</v>
      </c>
      <c r="P110" s="24">
        <f t="shared" si="32"/>
        <v>10</v>
      </c>
    </row>
    <row r="111" spans="1:16" x14ac:dyDescent="0.25">
      <c r="A111" t="str">
        <f t="shared" ca="1" si="44"/>
        <v>21P-V-6-0</v>
      </c>
      <c r="B111" s="25" t="str">
        <f ca="1">Dust!$I$1</f>
        <v>21P</v>
      </c>
      <c r="C111" s="35">
        <f>Information!$B$18</f>
        <v>0</v>
      </c>
      <c r="D111" t="str">
        <f t="shared" ca="1" si="43"/>
        <v>6</v>
      </c>
      <c r="E111" s="2" t="str">
        <f t="shared" si="37"/>
        <v>V</v>
      </c>
      <c r="F111" s="26">
        <f t="shared" ca="1" si="21"/>
        <v>0</v>
      </c>
      <c r="G111" s="27">
        <f t="shared" ca="1" si="22"/>
        <v>0</v>
      </c>
      <c r="H111" s="27">
        <f t="shared" ca="1" si="23"/>
        <v>0</v>
      </c>
      <c r="I111" s="83">
        <f t="shared" ca="1" si="38"/>
        <v>-999</v>
      </c>
      <c r="J111" s="35">
        <f t="shared" ca="1" si="24"/>
        <v>6</v>
      </c>
      <c r="K111" t="str">
        <f t="shared" ca="1" si="25"/>
        <v>Vanadium
V</v>
      </c>
      <c r="M111" s="197">
        <f t="shared" ca="1" si="26"/>
        <v>-999</v>
      </c>
      <c r="N111" s="196" t="str">
        <f t="shared" si="30"/>
        <v>Dust</v>
      </c>
      <c r="O111" s="33" t="str">
        <f t="shared" si="31"/>
        <v>M</v>
      </c>
      <c r="P111" s="24">
        <f t="shared" si="32"/>
        <v>11</v>
      </c>
    </row>
    <row r="112" spans="1:16" x14ac:dyDescent="0.25">
      <c r="A112" t="str">
        <f t="shared" ca="1" si="44"/>
        <v>21P-V-7-0</v>
      </c>
      <c r="B112" s="25" t="str">
        <f ca="1">Dust!$I$1</f>
        <v>21P</v>
      </c>
      <c r="C112" s="35">
        <f>Information!$B$18</f>
        <v>0</v>
      </c>
      <c r="D112" t="str">
        <f t="shared" ca="1" si="43"/>
        <v>7</v>
      </c>
      <c r="E112" s="2" t="str">
        <f t="shared" si="37"/>
        <v>V</v>
      </c>
      <c r="F112" s="26">
        <f t="shared" ca="1" si="21"/>
        <v>0</v>
      </c>
      <c r="G112" s="27">
        <f t="shared" ca="1" si="22"/>
        <v>0</v>
      </c>
      <c r="H112" s="27">
        <f t="shared" ca="1" si="23"/>
        <v>0</v>
      </c>
      <c r="I112" s="83">
        <f t="shared" ca="1" si="38"/>
        <v>-999</v>
      </c>
      <c r="J112" s="35">
        <f t="shared" ca="1" si="24"/>
        <v>7</v>
      </c>
      <c r="K112" t="str">
        <f t="shared" ca="1" si="25"/>
        <v>Vanadium
V</v>
      </c>
      <c r="M112" s="197">
        <f t="shared" ca="1" si="26"/>
        <v>-999</v>
      </c>
      <c r="N112" s="196" t="str">
        <f t="shared" si="30"/>
        <v>Dust</v>
      </c>
      <c r="O112" s="33" t="str">
        <f t="shared" si="31"/>
        <v>M</v>
      </c>
      <c r="P112" s="24">
        <f t="shared" si="32"/>
        <v>12</v>
      </c>
    </row>
    <row r="113" spans="1:16" x14ac:dyDescent="0.25">
      <c r="A113" t="str">
        <f t="shared" ca="1" si="44"/>
        <v>21P-V-8-0</v>
      </c>
      <c r="B113" s="25" t="str">
        <f ca="1">Dust!$I$1</f>
        <v>21P</v>
      </c>
      <c r="C113" s="35">
        <f>Information!$B$18</f>
        <v>0</v>
      </c>
      <c r="D113" t="str">
        <f t="shared" ca="1" si="43"/>
        <v>8</v>
      </c>
      <c r="E113" s="2" t="str">
        <f t="shared" si="37"/>
        <v>V</v>
      </c>
      <c r="F113" s="26">
        <f t="shared" ca="1" si="21"/>
        <v>0</v>
      </c>
      <c r="G113" s="27">
        <f t="shared" ca="1" si="22"/>
        <v>0</v>
      </c>
      <c r="H113" s="27">
        <f t="shared" ca="1" si="23"/>
        <v>0</v>
      </c>
      <c r="I113" s="83">
        <f t="shared" ca="1" si="38"/>
        <v>-999</v>
      </c>
      <c r="J113" s="35">
        <f t="shared" ca="1" si="24"/>
        <v>8</v>
      </c>
      <c r="K113" t="str">
        <f t="shared" ca="1" si="25"/>
        <v>Vanadium
V</v>
      </c>
      <c r="M113" s="197">
        <f t="shared" ca="1" si="26"/>
        <v>-999</v>
      </c>
      <c r="N113" s="196" t="str">
        <f t="shared" si="30"/>
        <v>Dust</v>
      </c>
      <c r="O113" s="33" t="str">
        <f t="shared" si="31"/>
        <v>M</v>
      </c>
      <c r="P113" s="24">
        <f t="shared" si="32"/>
        <v>13</v>
      </c>
    </row>
    <row r="114" spans="1:16" x14ac:dyDescent="0.25">
      <c r="A114" t="str">
        <f t="shared" ca="1" si="44"/>
        <v>21P-V-9-0</v>
      </c>
      <c r="B114" s="25" t="str">
        <f ca="1">Dust!$I$1</f>
        <v>21P</v>
      </c>
      <c r="C114" s="35">
        <f>Information!$B$18</f>
        <v>0</v>
      </c>
      <c r="D114" t="str">
        <f t="shared" ca="1" si="43"/>
        <v>9</v>
      </c>
      <c r="E114" s="2" t="str">
        <f t="shared" si="37"/>
        <v>V</v>
      </c>
      <c r="F114" s="26">
        <f t="shared" ca="1" si="21"/>
        <v>0</v>
      </c>
      <c r="G114" s="27">
        <f t="shared" ca="1" si="22"/>
        <v>0</v>
      </c>
      <c r="H114" s="27">
        <f t="shared" ca="1" si="23"/>
        <v>0</v>
      </c>
      <c r="I114" s="83">
        <f t="shared" ca="1" si="38"/>
        <v>-999</v>
      </c>
      <c r="J114" s="35">
        <f t="shared" ca="1" si="24"/>
        <v>9</v>
      </c>
      <c r="K114" t="str">
        <f t="shared" ca="1" si="25"/>
        <v>Vanadium
V</v>
      </c>
      <c r="M114" s="197">
        <f t="shared" ca="1" si="26"/>
        <v>-999</v>
      </c>
      <c r="N114" s="196" t="str">
        <f t="shared" si="30"/>
        <v>Dust</v>
      </c>
      <c r="O114" s="33" t="str">
        <f t="shared" si="31"/>
        <v>M</v>
      </c>
      <c r="P114" s="24">
        <f t="shared" si="32"/>
        <v>14</v>
      </c>
    </row>
    <row r="115" spans="1:16" x14ac:dyDescent="0.25">
      <c r="A115" t="str">
        <f t="shared" ca="1" si="44"/>
        <v>21P-V-10-0</v>
      </c>
      <c r="B115" s="25" t="str">
        <f ca="1">Dust!$I$1</f>
        <v>21P</v>
      </c>
      <c r="C115" s="35">
        <f>Information!$B$18</f>
        <v>0</v>
      </c>
      <c r="D115" t="str">
        <f t="shared" ca="1" si="43"/>
        <v>10</v>
      </c>
      <c r="E115" s="2" t="str">
        <f t="shared" si="37"/>
        <v>V</v>
      </c>
      <c r="F115" s="26">
        <f t="shared" ca="1" si="21"/>
        <v>0</v>
      </c>
      <c r="G115" s="27">
        <f t="shared" ca="1" si="22"/>
        <v>0</v>
      </c>
      <c r="H115" s="27">
        <f t="shared" ca="1" si="23"/>
        <v>0</v>
      </c>
      <c r="I115" s="83">
        <f t="shared" ca="1" si="38"/>
        <v>-999</v>
      </c>
      <c r="J115" s="35">
        <f t="shared" ca="1" si="24"/>
        <v>10</v>
      </c>
      <c r="K115" t="str">
        <f t="shared" ca="1" si="25"/>
        <v>Vanadium
V</v>
      </c>
      <c r="M115" s="197">
        <f t="shared" ca="1" si="26"/>
        <v>-999</v>
      </c>
      <c r="N115" s="196" t="str">
        <f t="shared" si="30"/>
        <v>Dust</v>
      </c>
      <c r="O115" s="33" t="str">
        <f t="shared" si="31"/>
        <v>M</v>
      </c>
      <c r="P115" s="24">
        <f t="shared" si="32"/>
        <v>15</v>
      </c>
    </row>
    <row r="116" spans="1:16" x14ac:dyDescent="0.25">
      <c r="A116" t="str">
        <f t="shared" ca="1" si="44"/>
        <v>21P-V-11-0</v>
      </c>
      <c r="B116" s="25" t="str">
        <f ca="1">Dust!$I$1</f>
        <v>21P</v>
      </c>
      <c r="C116" s="35">
        <f>Information!$B$18</f>
        <v>0</v>
      </c>
      <c r="D116" t="str">
        <f t="shared" ca="1" si="43"/>
        <v>11</v>
      </c>
      <c r="E116" s="2" t="str">
        <f t="shared" si="37"/>
        <v>V</v>
      </c>
      <c r="F116" s="26">
        <f t="shared" ca="1" si="21"/>
        <v>0</v>
      </c>
      <c r="G116" s="27">
        <f t="shared" ca="1" si="22"/>
        <v>0</v>
      </c>
      <c r="H116" s="27">
        <f t="shared" ca="1" si="23"/>
        <v>0</v>
      </c>
      <c r="I116" s="83">
        <f t="shared" ca="1" si="38"/>
        <v>-999</v>
      </c>
      <c r="J116" s="35" t="str">
        <f t="shared" ca="1" si="24"/>
        <v xml:space="preserve">11 (Reserve) </v>
      </c>
      <c r="K116" t="str">
        <f t="shared" ca="1" si="25"/>
        <v>Vanadium
V</v>
      </c>
      <c r="M116" s="197">
        <f t="shared" ca="1" si="26"/>
        <v>-999</v>
      </c>
      <c r="N116" s="196" t="str">
        <f t="shared" si="30"/>
        <v>Dust</v>
      </c>
      <c r="O116" s="33" t="str">
        <f t="shared" si="31"/>
        <v>M</v>
      </c>
      <c r="P116" s="24">
        <f t="shared" si="32"/>
        <v>16</v>
      </c>
    </row>
    <row r="117" spans="1:16" x14ac:dyDescent="0.25">
      <c r="A117" t="str">
        <f ca="1">B117&amp;"-"&amp;E117&amp;"-"&amp;D117&amp;"-"&amp;C117</f>
        <v>21P-V-12-0</v>
      </c>
      <c r="B117" s="25" t="str">
        <f ca="1">Dust!$I$1</f>
        <v>21P</v>
      </c>
      <c r="C117" s="35">
        <f>Information!$B$18</f>
        <v>0</v>
      </c>
      <c r="D117" t="str">
        <f ca="1">TRIM(LEFT(J117,2))</f>
        <v>12</v>
      </c>
      <c r="E117" s="2" t="str">
        <f t="shared" si="37"/>
        <v>V</v>
      </c>
      <c r="F117" s="26">
        <f t="shared" ca="1" si="21"/>
        <v>0</v>
      </c>
      <c r="G117" s="27">
        <f t="shared" ca="1" si="22"/>
        <v>0</v>
      </c>
      <c r="H117" s="27">
        <f t="shared" ca="1" si="23"/>
        <v>0</v>
      </c>
      <c r="I117" s="83">
        <f t="shared" ca="1" si="38"/>
        <v>-999</v>
      </c>
      <c r="J117" s="35" t="str">
        <f t="shared" ca="1" si="24"/>
        <v xml:space="preserve">12 (Reserve) </v>
      </c>
      <c r="K117" t="str">
        <f t="shared" ca="1" si="25"/>
        <v>Vanadium
V</v>
      </c>
      <c r="M117" s="197">
        <f t="shared" ca="1" si="26"/>
        <v>-999</v>
      </c>
      <c r="N117" s="196" t="str">
        <f t="shared" si="30"/>
        <v>Dust</v>
      </c>
      <c r="O117" s="33" t="str">
        <f t="shared" si="31"/>
        <v>M</v>
      </c>
      <c r="P117" s="24">
        <f t="shared" si="32"/>
        <v>17</v>
      </c>
    </row>
    <row r="118" spans="1:16" x14ac:dyDescent="0.25">
      <c r="A118" t="str">
        <f t="shared" ref="A118" ca="1" si="45">B118&amp;"-"&amp;E118&amp;"-"&amp;D118&amp;"-"&amp;C118</f>
        <v>21P-V-13-0</v>
      </c>
      <c r="B118" s="25" t="str">
        <f ca="1">Dust!$I$1</f>
        <v>21P</v>
      </c>
      <c r="C118" s="35">
        <f>Information!$B$18</f>
        <v>0</v>
      </c>
      <c r="D118" t="str">
        <f ca="1">TRIM(LEFT(J118,2))</f>
        <v>13</v>
      </c>
      <c r="E118" s="2" t="str">
        <f t="shared" si="37"/>
        <v>V</v>
      </c>
      <c r="F118" s="26">
        <f t="shared" ca="1" si="21"/>
        <v>0</v>
      </c>
      <c r="G118" s="27">
        <f t="shared" ca="1" si="22"/>
        <v>0</v>
      </c>
      <c r="H118" s="27">
        <f t="shared" ca="1" si="23"/>
        <v>0</v>
      </c>
      <c r="I118" s="83">
        <f t="shared" ca="1" si="38"/>
        <v>-999</v>
      </c>
      <c r="J118" s="35" t="str">
        <f t="shared" ca="1" si="24"/>
        <v xml:space="preserve">13 (Reserve) </v>
      </c>
      <c r="K118" t="str">
        <f t="shared" ca="1" si="25"/>
        <v>Vanadium
V</v>
      </c>
      <c r="M118" s="197">
        <f t="shared" ca="1" si="26"/>
        <v>-999</v>
      </c>
      <c r="N118" s="196" t="str">
        <f t="shared" si="30"/>
        <v>Dust</v>
      </c>
      <c r="O118" s="33" t="str">
        <f t="shared" si="31"/>
        <v>M</v>
      </c>
      <c r="P118" s="24">
        <f t="shared" si="32"/>
        <v>18</v>
      </c>
    </row>
    <row r="119" spans="1:16" x14ac:dyDescent="0.25">
      <c r="A119" t="str">
        <f ca="1">B119&amp;"-"&amp;E119&amp;"-"&amp;D119&amp;"-"&amp;C119</f>
        <v>21P-CVF-1-0</v>
      </c>
      <c r="B119" s="25" t="str">
        <f ca="1">Dust!$I$1</f>
        <v>21P</v>
      </c>
      <c r="C119" s="35">
        <f>Information!$B$18</f>
        <v>0</v>
      </c>
      <c r="D119" t="str">
        <f ca="1">TRIM(LEFT(J119,2))</f>
        <v>1</v>
      </c>
      <c r="E119" s="19" t="s">
        <v>42</v>
      </c>
      <c r="F119" s="26">
        <f t="shared" ca="1" si="21"/>
        <v>0</v>
      </c>
      <c r="G119" s="27">
        <f t="shared" ca="1" si="22"/>
        <v>0</v>
      </c>
      <c r="H119" s="27">
        <f t="shared" ca="1" si="23"/>
        <v>0</v>
      </c>
      <c r="I119" s="83">
        <f t="shared" ref="I119:I128" ca="1" si="46">IFERROR(VALUE(M119),-999)</f>
        <v>-999</v>
      </c>
      <c r="J119" s="35">
        <f ca="1">INDIRECT(N119&amp;"!A"&amp;P119)</f>
        <v>1</v>
      </c>
      <c r="K119" t="str">
        <f ca="1">INDIRECT(N119&amp;"!"&amp;O119&amp;"3")</f>
        <v>volume flow</v>
      </c>
      <c r="M119" s="197">
        <f t="shared" ca="1" si="26"/>
        <v>-999</v>
      </c>
      <c r="N119" s="215" t="s">
        <v>405</v>
      </c>
      <c r="O119" s="33" t="s">
        <v>35</v>
      </c>
      <c r="P119" s="24">
        <v>6</v>
      </c>
    </row>
    <row r="120" spans="1:16" x14ac:dyDescent="0.25">
      <c r="A120" t="str">
        <f t="shared" ref="A120:A128" ca="1" si="47">B120&amp;"-"&amp;E120&amp;"-"&amp;D120&amp;"-"&amp;C120</f>
        <v>21P-CVF-2-0</v>
      </c>
      <c r="B120" s="25" t="str">
        <f ca="1">Dust!$I$1</f>
        <v>21P</v>
      </c>
      <c r="C120" s="35">
        <f>Information!$B$18</f>
        <v>0</v>
      </c>
      <c r="D120" t="str">
        <f t="shared" ref="D120:D128" ca="1" si="48">TRIM(LEFT(J120,2))</f>
        <v>2</v>
      </c>
      <c r="E120" s="19" t="s">
        <v>42</v>
      </c>
      <c r="F120" s="26" t="str">
        <f t="shared" ca="1" si="21"/>
        <v/>
      </c>
      <c r="G120" s="27">
        <f t="shared" ca="1" si="22"/>
        <v>0</v>
      </c>
      <c r="H120" s="27">
        <f t="shared" ca="1" si="23"/>
        <v>0</v>
      </c>
      <c r="I120" s="83">
        <f t="shared" ca="1" si="46"/>
        <v>-999</v>
      </c>
      <c r="J120" s="35" t="str">
        <f t="shared" ca="1" si="24"/>
        <v>2 (Reserve)</v>
      </c>
      <c r="K120" t="str">
        <f t="shared" ca="1" si="25"/>
        <v>volume flow</v>
      </c>
      <c r="M120" s="197">
        <f t="shared" ca="1" si="26"/>
        <v>-999</v>
      </c>
      <c r="N120" s="196" t="str">
        <f t="shared" si="30"/>
        <v>Flow_conditions</v>
      </c>
      <c r="O120" s="33" t="str">
        <f>O119</f>
        <v>E</v>
      </c>
      <c r="P120" s="24">
        <v>7</v>
      </c>
    </row>
    <row r="121" spans="1:16" x14ac:dyDescent="0.25">
      <c r="A121" t="str">
        <f t="shared" ca="1" si="47"/>
        <v>21P-CFV-1-0</v>
      </c>
      <c r="B121" s="25" t="str">
        <f ca="1">Dust!$I$1</f>
        <v>21P</v>
      </c>
      <c r="C121" s="35">
        <f>Information!$B$18</f>
        <v>0</v>
      </c>
      <c r="D121" t="str">
        <f t="shared" ca="1" si="48"/>
        <v>1</v>
      </c>
      <c r="E121" s="19" t="s">
        <v>43</v>
      </c>
      <c r="F121" s="26">
        <f t="shared" ca="1" si="21"/>
        <v>0</v>
      </c>
      <c r="G121" s="27">
        <f t="shared" ca="1" si="22"/>
        <v>0</v>
      </c>
      <c r="H121" s="27">
        <f t="shared" ca="1" si="23"/>
        <v>0</v>
      </c>
      <c r="I121" s="83">
        <f t="shared" ca="1" si="46"/>
        <v>-999</v>
      </c>
      <c r="J121" s="35">
        <f t="shared" ca="1" si="24"/>
        <v>1</v>
      </c>
      <c r="K121" t="str">
        <f t="shared" ca="1" si="25"/>
        <v>mean flow velocity</v>
      </c>
      <c r="M121" s="197">
        <f t="shared" ca="1" si="26"/>
        <v>-999</v>
      </c>
      <c r="N121" s="196" t="str">
        <f t="shared" si="30"/>
        <v>Flow_conditions</v>
      </c>
      <c r="O121" s="33" t="s">
        <v>36</v>
      </c>
      <c r="P121" s="24">
        <v>6</v>
      </c>
    </row>
    <row r="122" spans="1:16" x14ac:dyDescent="0.25">
      <c r="A122" t="str">
        <f t="shared" ca="1" si="47"/>
        <v>21P-CFV-2-0</v>
      </c>
      <c r="B122" s="25" t="str">
        <f ca="1">Dust!$I$1</f>
        <v>21P</v>
      </c>
      <c r="C122" s="35">
        <f>Information!$B$18</f>
        <v>0</v>
      </c>
      <c r="D122" t="str">
        <f t="shared" ca="1" si="48"/>
        <v>2</v>
      </c>
      <c r="E122" s="19" t="s">
        <v>43</v>
      </c>
      <c r="F122" s="26" t="str">
        <f t="shared" ca="1" si="21"/>
        <v/>
      </c>
      <c r="G122" s="27">
        <f t="shared" ca="1" si="22"/>
        <v>0</v>
      </c>
      <c r="H122" s="27">
        <f t="shared" ca="1" si="23"/>
        <v>0</v>
      </c>
      <c r="I122" s="83">
        <f t="shared" ca="1" si="46"/>
        <v>-999</v>
      </c>
      <c r="J122" s="35" t="str">
        <f t="shared" ca="1" si="24"/>
        <v>2 (Reserve)</v>
      </c>
      <c r="K122" t="str">
        <f t="shared" ca="1" si="25"/>
        <v>mean flow velocity</v>
      </c>
      <c r="M122" s="197">
        <f t="shared" ca="1" si="26"/>
        <v>-999</v>
      </c>
      <c r="N122" s="196" t="str">
        <f t="shared" si="30"/>
        <v>Flow_conditions</v>
      </c>
      <c r="O122" s="33" t="str">
        <f t="shared" ref="O122" si="49">O121</f>
        <v>F</v>
      </c>
      <c r="P122" s="24">
        <v>7</v>
      </c>
    </row>
    <row r="123" spans="1:16" x14ac:dyDescent="0.25">
      <c r="A123" t="str">
        <f t="shared" ca="1" si="47"/>
        <v>21P-CGT-1-0</v>
      </c>
      <c r="B123" s="25" t="str">
        <f ca="1">Dust!$I$1</f>
        <v>21P</v>
      </c>
      <c r="C123" s="35">
        <f>Information!$B$18</f>
        <v>0</v>
      </c>
      <c r="D123" t="str">
        <f t="shared" ca="1" si="48"/>
        <v>1</v>
      </c>
      <c r="E123" s="19" t="s">
        <v>136</v>
      </c>
      <c r="F123" s="26">
        <f t="shared" ca="1" si="21"/>
        <v>0</v>
      </c>
      <c r="G123" s="27">
        <f t="shared" ca="1" si="22"/>
        <v>0</v>
      </c>
      <c r="H123" s="27">
        <f t="shared" ca="1" si="23"/>
        <v>0</v>
      </c>
      <c r="I123" s="83">
        <f t="shared" ca="1" si="46"/>
        <v>-999</v>
      </c>
      <c r="J123" s="35">
        <f t="shared" ca="1" si="24"/>
        <v>1</v>
      </c>
      <c r="K123" t="str">
        <f t="shared" ca="1" si="25"/>
        <v>flue gas temperature</v>
      </c>
      <c r="M123" s="197">
        <f t="shared" ca="1" si="26"/>
        <v>-999</v>
      </c>
      <c r="N123" s="196" t="str">
        <f t="shared" si="30"/>
        <v>Flow_conditions</v>
      </c>
      <c r="O123" s="33" t="s">
        <v>37</v>
      </c>
      <c r="P123" s="24">
        <v>6</v>
      </c>
    </row>
    <row r="124" spans="1:16" x14ac:dyDescent="0.25">
      <c r="A124" t="str">
        <f t="shared" ca="1" si="47"/>
        <v>21P-CGT-2-0</v>
      </c>
      <c r="B124" s="25" t="str">
        <f ca="1">Dust!$I$1</f>
        <v>21P</v>
      </c>
      <c r="C124" s="35">
        <f>Information!$B$18</f>
        <v>0</v>
      </c>
      <c r="D124" t="str">
        <f t="shared" ca="1" si="48"/>
        <v>2</v>
      </c>
      <c r="E124" s="19" t="s">
        <v>136</v>
      </c>
      <c r="F124" s="26" t="str">
        <f t="shared" ca="1" si="21"/>
        <v/>
      </c>
      <c r="G124" s="27">
        <f t="shared" ca="1" si="22"/>
        <v>0</v>
      </c>
      <c r="H124" s="27">
        <f t="shared" ca="1" si="23"/>
        <v>0</v>
      </c>
      <c r="I124" s="83">
        <f t="shared" ca="1" si="46"/>
        <v>-999</v>
      </c>
      <c r="J124" s="35" t="str">
        <f t="shared" ca="1" si="24"/>
        <v>2 (Reserve)</v>
      </c>
      <c r="K124" t="str">
        <f t="shared" ca="1" si="25"/>
        <v>flue gas temperature</v>
      </c>
      <c r="M124" s="197">
        <f t="shared" ca="1" si="26"/>
        <v>-999</v>
      </c>
      <c r="N124" s="196" t="str">
        <f t="shared" si="30"/>
        <v>Flow_conditions</v>
      </c>
      <c r="O124" s="33" t="str">
        <f t="shared" ref="O124" si="50">O123</f>
        <v>G</v>
      </c>
      <c r="P124" s="24">
        <v>7</v>
      </c>
    </row>
    <row r="125" spans="1:16" x14ac:dyDescent="0.25">
      <c r="A125" t="str">
        <f t="shared" ca="1" si="47"/>
        <v>21P-CAH-1-0</v>
      </c>
      <c r="B125" s="25" t="str">
        <f ca="1">Dust!$I$1</f>
        <v>21P</v>
      </c>
      <c r="C125" s="35">
        <f>Information!$B$18</f>
        <v>0</v>
      </c>
      <c r="D125" t="str">
        <f t="shared" ca="1" si="48"/>
        <v>1</v>
      </c>
      <c r="E125" s="19" t="s">
        <v>41</v>
      </c>
      <c r="F125" s="26">
        <f t="shared" ca="1" si="21"/>
        <v>0</v>
      </c>
      <c r="G125" s="27">
        <f t="shared" ca="1" si="22"/>
        <v>0</v>
      </c>
      <c r="H125" s="27">
        <f t="shared" ca="1" si="23"/>
        <v>0</v>
      </c>
      <c r="I125" s="83">
        <f t="shared" ca="1" si="46"/>
        <v>-999</v>
      </c>
      <c r="J125" s="35">
        <f t="shared" ca="1" si="24"/>
        <v>1</v>
      </c>
      <c r="K125" t="str">
        <f t="shared" ca="1" si="25"/>
        <v>water concentration</v>
      </c>
      <c r="M125" s="197">
        <f t="shared" ca="1" si="26"/>
        <v>-999</v>
      </c>
      <c r="N125" s="196" t="str">
        <f t="shared" si="30"/>
        <v>Flow_conditions</v>
      </c>
      <c r="O125" s="33" t="s">
        <v>38</v>
      </c>
      <c r="P125" s="24">
        <v>6</v>
      </c>
    </row>
    <row r="126" spans="1:16" x14ac:dyDescent="0.25">
      <c r="A126" t="str">
        <f t="shared" ca="1" si="47"/>
        <v>21P-CAH-2-0</v>
      </c>
      <c r="B126" s="25" t="str">
        <f ca="1">Dust!$I$1</f>
        <v>21P</v>
      </c>
      <c r="C126" s="35">
        <f>Information!$B$18</f>
        <v>0</v>
      </c>
      <c r="D126" t="str">
        <f t="shared" ca="1" si="48"/>
        <v>2</v>
      </c>
      <c r="E126" s="19" t="s">
        <v>41</v>
      </c>
      <c r="F126" s="26" t="str">
        <f t="shared" ca="1" si="21"/>
        <v/>
      </c>
      <c r="G126" s="27">
        <f t="shared" ca="1" si="22"/>
        <v>0</v>
      </c>
      <c r="H126" s="27">
        <f t="shared" ca="1" si="23"/>
        <v>0</v>
      </c>
      <c r="I126" s="83">
        <f t="shared" ca="1" si="46"/>
        <v>-999</v>
      </c>
      <c r="J126" s="35" t="str">
        <f t="shared" ca="1" si="24"/>
        <v>2 (Reserve)</v>
      </c>
      <c r="K126" t="str">
        <f t="shared" ca="1" si="25"/>
        <v>water concentration</v>
      </c>
      <c r="M126" s="197">
        <f t="shared" ca="1" si="26"/>
        <v>-999</v>
      </c>
      <c r="N126" s="196" t="str">
        <f t="shared" si="30"/>
        <v>Flow_conditions</v>
      </c>
      <c r="O126" s="33" t="str">
        <f t="shared" ref="O126" si="51">O125</f>
        <v>H</v>
      </c>
      <c r="P126" s="24">
        <v>7</v>
      </c>
    </row>
    <row r="127" spans="1:16" x14ac:dyDescent="0.25">
      <c r="A127" t="str">
        <f t="shared" ca="1" si="47"/>
        <v>21P-CSP-1-0</v>
      </c>
      <c r="B127" s="25" t="str">
        <f ca="1">Dust!$I$1</f>
        <v>21P</v>
      </c>
      <c r="C127" s="35">
        <f>Information!$B$18</f>
        <v>0</v>
      </c>
      <c r="D127" t="str">
        <f t="shared" ca="1" si="48"/>
        <v>1</v>
      </c>
      <c r="E127" s="19" t="s">
        <v>44</v>
      </c>
      <c r="F127" s="26">
        <f t="shared" ca="1" si="21"/>
        <v>0</v>
      </c>
      <c r="G127" s="27">
        <f t="shared" ca="1" si="22"/>
        <v>0</v>
      </c>
      <c r="H127" s="27">
        <f t="shared" ca="1" si="23"/>
        <v>0</v>
      </c>
      <c r="I127" s="83">
        <f t="shared" ca="1" si="46"/>
        <v>-999</v>
      </c>
      <c r="J127" s="35">
        <f t="shared" ca="1" si="24"/>
        <v>1</v>
      </c>
      <c r="K127" t="str">
        <f t="shared" ca="1" si="25"/>
        <v>static pressure</v>
      </c>
      <c r="M127" s="197">
        <f t="shared" ca="1" si="26"/>
        <v>-999</v>
      </c>
      <c r="N127" s="196" t="str">
        <f t="shared" si="30"/>
        <v>Flow_conditions</v>
      </c>
      <c r="O127" s="33" t="s">
        <v>39</v>
      </c>
      <c r="P127" s="24">
        <v>6</v>
      </c>
    </row>
    <row r="128" spans="1:16" x14ac:dyDescent="0.25">
      <c r="A128" t="str">
        <f t="shared" ca="1" si="47"/>
        <v>21P-CSP-2-0</v>
      </c>
      <c r="B128" s="25" t="str">
        <f ca="1">Dust!$I$1</f>
        <v>21P</v>
      </c>
      <c r="C128" s="35">
        <f>Information!$B$18</f>
        <v>0</v>
      </c>
      <c r="D128" t="str">
        <f t="shared" ca="1" si="48"/>
        <v>2</v>
      </c>
      <c r="E128" s="19" t="s">
        <v>44</v>
      </c>
      <c r="F128" s="26" t="str">
        <f t="shared" ca="1" si="21"/>
        <v/>
      </c>
      <c r="G128" s="27">
        <f t="shared" ca="1" si="22"/>
        <v>0</v>
      </c>
      <c r="H128" s="27">
        <f t="shared" ca="1" si="23"/>
        <v>0</v>
      </c>
      <c r="I128" s="83">
        <f t="shared" ca="1" si="46"/>
        <v>-999</v>
      </c>
      <c r="J128" s="35" t="str">
        <f t="shared" ca="1" si="24"/>
        <v>2 (Reserve)</v>
      </c>
      <c r="K128" t="str">
        <f t="shared" ca="1" si="25"/>
        <v>static pressure</v>
      </c>
      <c r="M128" s="197">
        <f t="shared" ca="1" si="26"/>
        <v>-999</v>
      </c>
      <c r="N128" s="196" t="str">
        <f t="shared" si="30"/>
        <v>Flow_conditions</v>
      </c>
      <c r="O128" s="33" t="str">
        <f t="shared" ref="O128" si="52">O127</f>
        <v>I</v>
      </c>
      <c r="P128" s="24">
        <v>7</v>
      </c>
    </row>
    <row r="129" spans="1:16" x14ac:dyDescent="0.25">
      <c r="A129" t="str">
        <f ca="1">B129&amp;"-"&amp;E129&amp;"-"&amp;D129&amp;"-"&amp;C129</f>
        <v>-Nk-1-0</v>
      </c>
      <c r="B129" s="25" t="str">
        <f>Gas!I1</f>
        <v/>
      </c>
      <c r="C129" s="35">
        <f>Information!$B$18</f>
        <v>0</v>
      </c>
      <c r="D129" t="str">
        <f ca="1">TRIM(LEFT(J129,2))</f>
        <v>1</v>
      </c>
      <c r="E129" t="s">
        <v>205</v>
      </c>
      <c r="F129" s="26" t="str">
        <f ca="1">INDIRECT(N129&amp;"!B"&amp;P129)</f>
        <v/>
      </c>
      <c r="G129" s="27">
        <f ca="1">INDIRECT(N129&amp;"!C"&amp;P129)</f>
        <v>0</v>
      </c>
      <c r="H129" s="27">
        <f ca="1">INDIRECT(N129&amp;"!D"&amp;P129)</f>
        <v>0</v>
      </c>
      <c r="I129" s="83">
        <f ca="1">IFERROR(VALUE(M129),-999)</f>
        <v>-999</v>
      </c>
      <c r="J129" s="35">
        <f ca="1">INDIRECT(N129&amp;"!A"&amp;P129)</f>
        <v>1</v>
      </c>
      <c r="K129" t="str">
        <f ca="1">INDIRECT(N129&amp;"!"&amp;O129&amp;"3")</f>
        <v>NOₓ as NO₂</v>
      </c>
      <c r="M129" s="197">
        <f ca="1">IF(ISBLANK(INDIRECT(N129&amp;"!"&amp;O129&amp;P129)),-999,INDIRECT(N129&amp;"!"&amp;O129&amp;P129))</f>
        <v>-999</v>
      </c>
      <c r="N129" s="196" t="s">
        <v>212</v>
      </c>
      <c r="O129" s="33" t="s">
        <v>35</v>
      </c>
      <c r="P129" s="24">
        <v>6</v>
      </c>
    </row>
    <row r="130" spans="1:16" x14ac:dyDescent="0.25">
      <c r="A130" t="str">
        <f t="shared" ref="A130:A141" ca="1" si="53">B130&amp;"-"&amp;E130&amp;"-"&amp;D130&amp;"-"&amp;C130</f>
        <v>-Nk-2-0</v>
      </c>
      <c r="B130" s="25" t="str">
        <f>B129</f>
        <v/>
      </c>
      <c r="C130" s="35">
        <f>Information!$B$18</f>
        <v>0</v>
      </c>
      <c r="D130" t="str">
        <f t="shared" ref="D130:D141" ca="1" si="54">TRIM(LEFT(J130,2))</f>
        <v>2</v>
      </c>
      <c r="E130" t="str">
        <f>E129</f>
        <v>Nk</v>
      </c>
      <c r="F130" s="26" t="str">
        <f t="shared" ref="F130:F193" ca="1" si="55">INDIRECT(N130&amp;"!B"&amp;P130)</f>
        <v/>
      </c>
      <c r="G130" s="27">
        <f t="shared" ref="G130:G193" ca="1" si="56">INDIRECT(N130&amp;"!C"&amp;P130)</f>
        <v>0</v>
      </c>
      <c r="H130" s="27">
        <f t="shared" ref="H130:H193" ca="1" si="57">INDIRECT(N130&amp;"!D"&amp;P130)</f>
        <v>0</v>
      </c>
      <c r="I130" s="83">
        <f ca="1">IFERROR(VALUE(M130),-999)</f>
        <v>-999</v>
      </c>
      <c r="J130" s="35">
        <f t="shared" ref="J130:J193" ca="1" si="58">INDIRECT(N130&amp;"!A"&amp;P130)</f>
        <v>2</v>
      </c>
      <c r="K130" t="str">
        <f t="shared" ref="K130:K193" ca="1" si="59">INDIRECT(N130&amp;"!"&amp;O130&amp;"3")</f>
        <v>NOₓ as NO₂</v>
      </c>
      <c r="M130" s="197">
        <f t="shared" ref="M130:M193" ca="1" si="60">IF(ISBLANK(INDIRECT(N130&amp;"!"&amp;O130&amp;P130)),-999,INDIRECT(N130&amp;"!"&amp;O130&amp;P130))</f>
        <v>-999</v>
      </c>
      <c r="N130" s="196" t="str">
        <f>N129</f>
        <v>Gas</v>
      </c>
      <c r="O130" s="33" t="str">
        <f>O129</f>
        <v>E</v>
      </c>
      <c r="P130" s="24">
        <v>7</v>
      </c>
    </row>
    <row r="131" spans="1:16" x14ac:dyDescent="0.25">
      <c r="A131" t="str">
        <f t="shared" ca="1" si="53"/>
        <v>-Nk-3-0</v>
      </c>
      <c r="B131" s="25" t="str">
        <f t="shared" ref="B131:B194" si="61">B130</f>
        <v/>
      </c>
      <c r="C131" s="35">
        <f>Information!$B$18</f>
        <v>0</v>
      </c>
      <c r="D131" t="str">
        <f t="shared" ca="1" si="54"/>
        <v>3</v>
      </c>
      <c r="E131" t="str">
        <f t="shared" ref="E131:E141" si="62">E130</f>
        <v>Nk</v>
      </c>
      <c r="F131" s="26" t="str">
        <f t="shared" ca="1" si="55"/>
        <v/>
      </c>
      <c r="G131" s="27">
        <f t="shared" ca="1" si="56"/>
        <v>0</v>
      </c>
      <c r="H131" s="27">
        <f t="shared" ca="1" si="57"/>
        <v>0</v>
      </c>
      <c r="I131" s="83">
        <f t="shared" ref="I131:I194" ca="1" si="63">IFERROR(VALUE(M131),-999)</f>
        <v>-999</v>
      </c>
      <c r="J131" s="35">
        <f t="shared" ca="1" si="58"/>
        <v>3</v>
      </c>
      <c r="K131" t="str">
        <f t="shared" ca="1" si="59"/>
        <v>NOₓ as NO₂</v>
      </c>
      <c r="M131" s="197">
        <f t="shared" ca="1" si="60"/>
        <v>-999</v>
      </c>
      <c r="N131" s="196" t="str">
        <f t="shared" ref="N131:O194" si="64">N130</f>
        <v>Gas</v>
      </c>
      <c r="O131" s="33" t="str">
        <f t="shared" si="64"/>
        <v>E</v>
      </c>
      <c r="P131" s="24">
        <v>8</v>
      </c>
    </row>
    <row r="132" spans="1:16" x14ac:dyDescent="0.25">
      <c r="A132" t="str">
        <f t="shared" ca="1" si="53"/>
        <v>-Nk-4-0</v>
      </c>
      <c r="B132" s="25" t="str">
        <f t="shared" si="61"/>
        <v/>
      </c>
      <c r="C132" s="35">
        <f>Information!$B$18</f>
        <v>0</v>
      </c>
      <c r="D132" t="str">
        <f t="shared" ca="1" si="54"/>
        <v>4</v>
      </c>
      <c r="E132" t="str">
        <f t="shared" si="62"/>
        <v>Nk</v>
      </c>
      <c r="F132" s="26" t="str">
        <f t="shared" ca="1" si="55"/>
        <v/>
      </c>
      <c r="G132" s="27">
        <f t="shared" ca="1" si="56"/>
        <v>0</v>
      </c>
      <c r="H132" s="27">
        <f t="shared" ca="1" si="57"/>
        <v>0</v>
      </c>
      <c r="I132" s="83">
        <f t="shared" ca="1" si="63"/>
        <v>-999</v>
      </c>
      <c r="J132" s="35" t="str">
        <f t="shared" ca="1" si="58"/>
        <v>4 (Reserve)</v>
      </c>
      <c r="K132" t="str">
        <f t="shared" ca="1" si="59"/>
        <v>NOₓ as NO₂</v>
      </c>
      <c r="M132" s="197">
        <f t="shared" ca="1" si="60"/>
        <v>-999</v>
      </c>
      <c r="N132" s="196" t="str">
        <f t="shared" si="64"/>
        <v>Gas</v>
      </c>
      <c r="O132" s="33" t="str">
        <f t="shared" si="64"/>
        <v>E</v>
      </c>
      <c r="P132" s="24">
        <v>9</v>
      </c>
    </row>
    <row r="133" spans="1:16" x14ac:dyDescent="0.25">
      <c r="A133" t="str">
        <f t="shared" ca="1" si="53"/>
        <v>-Nk-5-0</v>
      </c>
      <c r="B133" s="25" t="str">
        <f t="shared" si="61"/>
        <v/>
      </c>
      <c r="C133" s="35">
        <f>Information!$B$18</f>
        <v>0</v>
      </c>
      <c r="D133" t="str">
        <f t="shared" ca="1" si="54"/>
        <v>5</v>
      </c>
      <c r="E133" t="str">
        <f t="shared" si="62"/>
        <v>Nk</v>
      </c>
      <c r="F133" s="26" t="str">
        <f t="shared" ca="1" si="55"/>
        <v/>
      </c>
      <c r="G133" s="27">
        <f t="shared" ca="1" si="56"/>
        <v>0</v>
      </c>
      <c r="H133" s="27">
        <f t="shared" ca="1" si="57"/>
        <v>0</v>
      </c>
      <c r="I133" s="83">
        <f t="shared" ca="1" si="63"/>
        <v>-999</v>
      </c>
      <c r="J133" s="35" t="str">
        <f t="shared" ca="1" si="58"/>
        <v>5 (Reserve)</v>
      </c>
      <c r="K133" t="str">
        <f t="shared" ca="1" si="59"/>
        <v>NOₓ as NO₂</v>
      </c>
      <c r="M133" s="197">
        <f t="shared" ca="1" si="60"/>
        <v>-999</v>
      </c>
      <c r="N133" s="196" t="str">
        <f t="shared" si="64"/>
        <v>Gas</v>
      </c>
      <c r="O133" s="33" t="str">
        <f t="shared" si="64"/>
        <v>E</v>
      </c>
      <c r="P133" s="24">
        <v>10</v>
      </c>
    </row>
    <row r="134" spans="1:16" x14ac:dyDescent="0.25">
      <c r="A134" t="str">
        <f t="shared" ca="1" si="53"/>
        <v>-Nk-6-0</v>
      </c>
      <c r="B134" s="25" t="str">
        <f t="shared" si="61"/>
        <v/>
      </c>
      <c r="C134" s="35">
        <f>Information!$B$18</f>
        <v>0</v>
      </c>
      <c r="D134" t="str">
        <f t="shared" ca="1" si="54"/>
        <v>6</v>
      </c>
      <c r="E134" t="str">
        <f t="shared" si="62"/>
        <v>Nk</v>
      </c>
      <c r="F134" s="26">
        <f t="shared" ca="1" si="55"/>
        <v>0</v>
      </c>
      <c r="G134" s="27">
        <f t="shared" ca="1" si="56"/>
        <v>0</v>
      </c>
      <c r="H134" s="27">
        <f t="shared" ca="1" si="57"/>
        <v>0</v>
      </c>
      <c r="I134" s="83">
        <f t="shared" ca="1" si="63"/>
        <v>-999</v>
      </c>
      <c r="J134" s="35">
        <f t="shared" ca="1" si="58"/>
        <v>6</v>
      </c>
      <c r="K134" t="str">
        <f t="shared" ca="1" si="59"/>
        <v>NOₓ as NO₂</v>
      </c>
      <c r="M134" s="197">
        <f t="shared" ca="1" si="60"/>
        <v>-999</v>
      </c>
      <c r="N134" s="196" t="str">
        <f t="shared" si="64"/>
        <v>Gas</v>
      </c>
      <c r="O134" s="33" t="str">
        <f t="shared" si="64"/>
        <v>E</v>
      </c>
      <c r="P134" s="24">
        <v>11</v>
      </c>
    </row>
    <row r="135" spans="1:16" x14ac:dyDescent="0.25">
      <c r="A135" t="str">
        <f t="shared" ca="1" si="53"/>
        <v>-Nk-7-0</v>
      </c>
      <c r="B135" s="25" t="str">
        <f t="shared" si="61"/>
        <v/>
      </c>
      <c r="C135" s="35">
        <f>Information!$B$18</f>
        <v>0</v>
      </c>
      <c r="D135" t="str">
        <f t="shared" ca="1" si="54"/>
        <v>7</v>
      </c>
      <c r="E135" t="str">
        <f t="shared" si="62"/>
        <v>Nk</v>
      </c>
      <c r="F135" s="26">
        <f t="shared" ca="1" si="55"/>
        <v>0</v>
      </c>
      <c r="G135" s="27">
        <f t="shared" ca="1" si="56"/>
        <v>0</v>
      </c>
      <c r="H135" s="27">
        <f t="shared" ca="1" si="57"/>
        <v>0</v>
      </c>
      <c r="I135" s="83">
        <f t="shared" ca="1" si="63"/>
        <v>-999</v>
      </c>
      <c r="J135" s="35">
        <f t="shared" ca="1" si="58"/>
        <v>7</v>
      </c>
      <c r="K135" t="str">
        <f t="shared" ca="1" si="59"/>
        <v>NOₓ as NO₂</v>
      </c>
      <c r="M135" s="197">
        <f t="shared" ca="1" si="60"/>
        <v>-999</v>
      </c>
      <c r="N135" s="196" t="str">
        <f t="shared" si="64"/>
        <v>Gas</v>
      </c>
      <c r="O135" s="33" t="str">
        <f t="shared" si="64"/>
        <v>E</v>
      </c>
      <c r="P135" s="24">
        <v>12</v>
      </c>
    </row>
    <row r="136" spans="1:16" x14ac:dyDescent="0.25">
      <c r="A136" t="str">
        <f t="shared" ca="1" si="53"/>
        <v>-Nk-8-0</v>
      </c>
      <c r="B136" s="25" t="str">
        <f t="shared" si="61"/>
        <v/>
      </c>
      <c r="C136" s="35">
        <f>Information!$B$18</f>
        <v>0</v>
      </c>
      <c r="D136" t="str">
        <f t="shared" ca="1" si="54"/>
        <v>8</v>
      </c>
      <c r="E136" t="str">
        <f t="shared" si="62"/>
        <v>Nk</v>
      </c>
      <c r="F136" s="26">
        <f t="shared" ca="1" si="55"/>
        <v>0</v>
      </c>
      <c r="G136" s="27">
        <f t="shared" ca="1" si="56"/>
        <v>0</v>
      </c>
      <c r="H136" s="27">
        <f t="shared" ca="1" si="57"/>
        <v>0</v>
      </c>
      <c r="I136" s="83">
        <f t="shared" ca="1" si="63"/>
        <v>-999</v>
      </c>
      <c r="J136" s="35">
        <f t="shared" ca="1" si="58"/>
        <v>8</v>
      </c>
      <c r="K136" t="str">
        <f t="shared" ca="1" si="59"/>
        <v>NOₓ as NO₂</v>
      </c>
      <c r="M136" s="197">
        <f t="shared" ca="1" si="60"/>
        <v>-999</v>
      </c>
      <c r="N136" s="196" t="str">
        <f t="shared" si="64"/>
        <v>Gas</v>
      </c>
      <c r="O136" s="33" t="str">
        <f t="shared" si="64"/>
        <v>E</v>
      </c>
      <c r="P136" s="24">
        <v>13</v>
      </c>
    </row>
    <row r="137" spans="1:16" x14ac:dyDescent="0.25">
      <c r="A137" t="str">
        <f t="shared" ca="1" si="53"/>
        <v>-Nk-9-0</v>
      </c>
      <c r="B137" s="25" t="str">
        <f t="shared" si="61"/>
        <v/>
      </c>
      <c r="C137" s="35">
        <f>Information!$B$18</f>
        <v>0</v>
      </c>
      <c r="D137" t="str">
        <f t="shared" ca="1" si="54"/>
        <v>9</v>
      </c>
      <c r="E137" t="str">
        <f t="shared" si="62"/>
        <v>Nk</v>
      </c>
      <c r="F137" s="26">
        <f t="shared" ca="1" si="55"/>
        <v>0</v>
      </c>
      <c r="G137" s="27">
        <f t="shared" ca="1" si="56"/>
        <v>0</v>
      </c>
      <c r="H137" s="27">
        <f t="shared" ca="1" si="57"/>
        <v>0</v>
      </c>
      <c r="I137" s="83">
        <f t="shared" ca="1" si="63"/>
        <v>-999</v>
      </c>
      <c r="J137" s="35">
        <f t="shared" ca="1" si="58"/>
        <v>9</v>
      </c>
      <c r="K137" t="str">
        <f t="shared" ca="1" si="59"/>
        <v>NOₓ as NO₂</v>
      </c>
      <c r="M137" s="197">
        <f t="shared" ca="1" si="60"/>
        <v>-999</v>
      </c>
      <c r="N137" s="196" t="str">
        <f t="shared" si="64"/>
        <v>Gas</v>
      </c>
      <c r="O137" s="33" t="str">
        <f t="shared" si="64"/>
        <v>E</v>
      </c>
      <c r="P137" s="24">
        <v>14</v>
      </c>
    </row>
    <row r="138" spans="1:16" x14ac:dyDescent="0.25">
      <c r="A138" t="str">
        <f t="shared" ca="1" si="53"/>
        <v>-Nk-10-0</v>
      </c>
      <c r="B138" s="25" t="str">
        <f t="shared" si="61"/>
        <v/>
      </c>
      <c r="C138" s="35">
        <f>Information!$B$18</f>
        <v>0</v>
      </c>
      <c r="D138" t="str">
        <f t="shared" ca="1" si="54"/>
        <v>10</v>
      </c>
      <c r="E138" t="str">
        <f t="shared" si="62"/>
        <v>Nk</v>
      </c>
      <c r="F138" s="26">
        <f t="shared" ca="1" si="55"/>
        <v>0</v>
      </c>
      <c r="G138" s="27">
        <f t="shared" ca="1" si="56"/>
        <v>0</v>
      </c>
      <c r="H138" s="27">
        <f t="shared" ca="1" si="57"/>
        <v>0</v>
      </c>
      <c r="I138" s="83">
        <f t="shared" ca="1" si="63"/>
        <v>-999</v>
      </c>
      <c r="J138" s="35">
        <f t="shared" ca="1" si="58"/>
        <v>10</v>
      </c>
      <c r="K138" t="str">
        <f t="shared" ca="1" si="59"/>
        <v>NOₓ as NO₂</v>
      </c>
      <c r="M138" s="197">
        <f t="shared" ca="1" si="60"/>
        <v>-999</v>
      </c>
      <c r="N138" s="196" t="str">
        <f t="shared" si="64"/>
        <v>Gas</v>
      </c>
      <c r="O138" s="33" t="str">
        <f t="shared" si="64"/>
        <v>E</v>
      </c>
      <c r="P138" s="24">
        <v>15</v>
      </c>
    </row>
    <row r="139" spans="1:16" x14ac:dyDescent="0.25">
      <c r="A139" t="str">
        <f t="shared" ca="1" si="53"/>
        <v>-Nk-11-0</v>
      </c>
      <c r="B139" s="25" t="str">
        <f t="shared" si="61"/>
        <v/>
      </c>
      <c r="C139" s="35">
        <f>Information!$B$18</f>
        <v>0</v>
      </c>
      <c r="D139" t="str">
        <f t="shared" ca="1" si="54"/>
        <v>11</v>
      </c>
      <c r="E139" t="str">
        <f t="shared" si="62"/>
        <v>Nk</v>
      </c>
      <c r="F139" s="26">
        <f t="shared" ca="1" si="55"/>
        <v>0</v>
      </c>
      <c r="G139" s="27">
        <f t="shared" ca="1" si="56"/>
        <v>0</v>
      </c>
      <c r="H139" s="27">
        <f t="shared" ca="1" si="57"/>
        <v>0</v>
      </c>
      <c r="I139" s="83">
        <f t="shared" ca="1" si="63"/>
        <v>-999</v>
      </c>
      <c r="J139" s="35" t="str">
        <f t="shared" ca="1" si="58"/>
        <v xml:space="preserve">11 (Reserve) </v>
      </c>
      <c r="K139" t="str">
        <f t="shared" ca="1" si="59"/>
        <v>NOₓ as NO₂</v>
      </c>
      <c r="M139" s="197">
        <f t="shared" ca="1" si="60"/>
        <v>-999</v>
      </c>
      <c r="N139" s="196" t="str">
        <f t="shared" si="64"/>
        <v>Gas</v>
      </c>
      <c r="O139" s="33" t="str">
        <f t="shared" si="64"/>
        <v>E</v>
      </c>
      <c r="P139" s="24">
        <v>16</v>
      </c>
    </row>
    <row r="140" spans="1:16" x14ac:dyDescent="0.25">
      <c r="A140" t="str">
        <f t="shared" ca="1" si="53"/>
        <v>-Nk-12-0</v>
      </c>
      <c r="B140" s="25" t="str">
        <f t="shared" si="61"/>
        <v/>
      </c>
      <c r="C140" s="35">
        <f>Information!$B$18</f>
        <v>0</v>
      </c>
      <c r="D140" t="str">
        <f t="shared" ca="1" si="54"/>
        <v>12</v>
      </c>
      <c r="E140" t="str">
        <f t="shared" si="62"/>
        <v>Nk</v>
      </c>
      <c r="F140" s="26">
        <f t="shared" ca="1" si="55"/>
        <v>0</v>
      </c>
      <c r="G140" s="27">
        <f t="shared" ca="1" si="56"/>
        <v>0</v>
      </c>
      <c r="H140" s="27">
        <f t="shared" ca="1" si="57"/>
        <v>0</v>
      </c>
      <c r="I140" s="83">
        <f t="shared" ca="1" si="63"/>
        <v>-999</v>
      </c>
      <c r="J140" s="35" t="str">
        <f t="shared" ca="1" si="58"/>
        <v xml:space="preserve">12 (Reserve) </v>
      </c>
      <c r="K140" t="str">
        <f t="shared" ca="1" si="59"/>
        <v>NOₓ as NO₂</v>
      </c>
      <c r="M140" s="197">
        <f t="shared" ca="1" si="60"/>
        <v>-999</v>
      </c>
      <c r="N140" s="196" t="str">
        <f t="shared" si="64"/>
        <v>Gas</v>
      </c>
      <c r="O140" s="33" t="str">
        <f t="shared" si="64"/>
        <v>E</v>
      </c>
      <c r="P140" s="24">
        <v>17</v>
      </c>
    </row>
    <row r="141" spans="1:16" x14ac:dyDescent="0.25">
      <c r="A141" t="str">
        <f t="shared" ca="1" si="53"/>
        <v>-Nk-13-0</v>
      </c>
      <c r="B141" s="25" t="str">
        <f t="shared" si="61"/>
        <v/>
      </c>
      <c r="C141" s="35">
        <f>Information!$B$18</f>
        <v>0</v>
      </c>
      <c r="D141" t="str">
        <f t="shared" ca="1" si="54"/>
        <v>13</v>
      </c>
      <c r="E141" t="str">
        <f t="shared" si="62"/>
        <v>Nk</v>
      </c>
      <c r="F141" s="26">
        <f t="shared" ca="1" si="55"/>
        <v>0</v>
      </c>
      <c r="G141" s="27">
        <f t="shared" ca="1" si="56"/>
        <v>0</v>
      </c>
      <c r="H141" s="27">
        <f t="shared" ca="1" si="57"/>
        <v>0</v>
      </c>
      <c r="I141" s="83">
        <f t="shared" ca="1" si="63"/>
        <v>-999</v>
      </c>
      <c r="J141" s="35" t="str">
        <f t="shared" ca="1" si="58"/>
        <v xml:space="preserve">13 (Reserve) </v>
      </c>
      <c r="K141" t="str">
        <f t="shared" ca="1" si="59"/>
        <v>NOₓ as NO₂</v>
      </c>
      <c r="M141" s="197">
        <f t="shared" ca="1" si="60"/>
        <v>-999</v>
      </c>
      <c r="N141" s="196" t="str">
        <f t="shared" si="64"/>
        <v>Gas</v>
      </c>
      <c r="O141" s="33" t="str">
        <f t="shared" si="64"/>
        <v>E</v>
      </c>
      <c r="P141" s="24">
        <v>18</v>
      </c>
    </row>
    <row r="142" spans="1:16" x14ac:dyDescent="0.25">
      <c r="A142" t="str">
        <f ca="1">B142&amp;"-"&amp;E142&amp;"-"&amp;D142&amp;"-"&amp;C142</f>
        <v>-Kk-1-0</v>
      </c>
      <c r="B142" s="25" t="str">
        <f t="shared" si="61"/>
        <v/>
      </c>
      <c r="C142" s="35">
        <f>Information!$B$18</f>
        <v>0</v>
      </c>
      <c r="D142" t="str">
        <f ca="1">TRIM(LEFT(J142,2))</f>
        <v>1</v>
      </c>
      <c r="E142" s="2" t="s">
        <v>206</v>
      </c>
      <c r="F142" s="26" t="str">
        <f t="shared" ca="1" si="55"/>
        <v/>
      </c>
      <c r="G142" s="27">
        <f t="shared" ca="1" si="56"/>
        <v>0</v>
      </c>
      <c r="H142" s="27">
        <f t="shared" ca="1" si="57"/>
        <v>0</v>
      </c>
      <c r="I142" s="83">
        <f t="shared" ca="1" si="63"/>
        <v>-999</v>
      </c>
      <c r="J142" s="35">
        <f t="shared" ca="1" si="58"/>
        <v>1</v>
      </c>
      <c r="K142" t="str">
        <f t="shared" ca="1" si="59"/>
        <v>CO</v>
      </c>
      <c r="M142" s="197">
        <f t="shared" ca="1" si="60"/>
        <v>-999</v>
      </c>
      <c r="N142" s="196" t="str">
        <f t="shared" si="64"/>
        <v>Gas</v>
      </c>
      <c r="O142" s="33" t="s">
        <v>36</v>
      </c>
      <c r="P142" s="24">
        <f>P129</f>
        <v>6</v>
      </c>
    </row>
    <row r="143" spans="1:16" x14ac:dyDescent="0.25">
      <c r="A143" t="str">
        <f t="shared" ref="A143:A154" ca="1" si="65">B143&amp;"-"&amp;E143&amp;"-"&amp;D143&amp;"-"&amp;C143</f>
        <v>-Kk-2-0</v>
      </c>
      <c r="B143" s="25" t="str">
        <f t="shared" si="61"/>
        <v/>
      </c>
      <c r="C143" s="35">
        <f>Information!$B$18</f>
        <v>0</v>
      </c>
      <c r="D143" t="str">
        <f t="shared" ref="D143:D154" ca="1" si="66">TRIM(LEFT(J143,2))</f>
        <v>2</v>
      </c>
      <c r="E143" t="str">
        <f>E142</f>
        <v>Kk</v>
      </c>
      <c r="F143" s="26" t="str">
        <f t="shared" ca="1" si="55"/>
        <v/>
      </c>
      <c r="G143" s="27">
        <f t="shared" ca="1" si="56"/>
        <v>0</v>
      </c>
      <c r="H143" s="27">
        <f t="shared" ca="1" si="57"/>
        <v>0</v>
      </c>
      <c r="I143" s="83">
        <f t="shared" ca="1" si="63"/>
        <v>-999</v>
      </c>
      <c r="J143" s="35">
        <f t="shared" ca="1" si="58"/>
        <v>2</v>
      </c>
      <c r="K143" t="str">
        <f t="shared" ca="1" si="59"/>
        <v>CO</v>
      </c>
      <c r="M143" s="197">
        <f t="shared" ca="1" si="60"/>
        <v>-999</v>
      </c>
      <c r="N143" s="196" t="str">
        <f t="shared" si="64"/>
        <v>Gas</v>
      </c>
      <c r="O143" s="33" t="str">
        <f t="shared" si="64"/>
        <v>F</v>
      </c>
      <c r="P143" s="24">
        <f t="shared" ref="P143:P206" si="67">P130</f>
        <v>7</v>
      </c>
    </row>
    <row r="144" spans="1:16" x14ac:dyDescent="0.25">
      <c r="A144" t="str">
        <f t="shared" ca="1" si="65"/>
        <v>-Kk-3-0</v>
      </c>
      <c r="B144" s="25" t="str">
        <f t="shared" si="61"/>
        <v/>
      </c>
      <c r="C144" s="35">
        <f>Information!$B$18</f>
        <v>0</v>
      </c>
      <c r="D144" t="str">
        <f t="shared" ca="1" si="66"/>
        <v>3</v>
      </c>
      <c r="E144" t="str">
        <f t="shared" ref="E144:E154" si="68">E143</f>
        <v>Kk</v>
      </c>
      <c r="F144" s="26" t="str">
        <f t="shared" ca="1" si="55"/>
        <v/>
      </c>
      <c r="G144" s="27">
        <f t="shared" ca="1" si="56"/>
        <v>0</v>
      </c>
      <c r="H144" s="27">
        <f t="shared" ca="1" si="57"/>
        <v>0</v>
      </c>
      <c r="I144" s="83">
        <f t="shared" ca="1" si="63"/>
        <v>-999</v>
      </c>
      <c r="J144" s="35">
        <f t="shared" ca="1" si="58"/>
        <v>3</v>
      </c>
      <c r="K144" t="str">
        <f t="shared" ca="1" si="59"/>
        <v>CO</v>
      </c>
      <c r="M144" s="197">
        <f t="shared" ca="1" si="60"/>
        <v>-999</v>
      </c>
      <c r="N144" s="196" t="str">
        <f t="shared" si="64"/>
        <v>Gas</v>
      </c>
      <c r="O144" s="33" t="str">
        <f t="shared" si="64"/>
        <v>F</v>
      </c>
      <c r="P144" s="24">
        <f t="shared" si="67"/>
        <v>8</v>
      </c>
    </row>
    <row r="145" spans="1:16" x14ac:dyDescent="0.25">
      <c r="A145" t="str">
        <f t="shared" ca="1" si="65"/>
        <v>-Kk-4-0</v>
      </c>
      <c r="B145" s="25" t="str">
        <f t="shared" si="61"/>
        <v/>
      </c>
      <c r="C145" s="35">
        <f>Information!$B$18</f>
        <v>0</v>
      </c>
      <c r="D145" t="str">
        <f t="shared" ca="1" si="66"/>
        <v>4</v>
      </c>
      <c r="E145" t="str">
        <f t="shared" si="68"/>
        <v>Kk</v>
      </c>
      <c r="F145" s="26" t="str">
        <f t="shared" ca="1" si="55"/>
        <v/>
      </c>
      <c r="G145" s="27">
        <f t="shared" ca="1" si="56"/>
        <v>0</v>
      </c>
      <c r="H145" s="27">
        <f t="shared" ca="1" si="57"/>
        <v>0</v>
      </c>
      <c r="I145" s="83">
        <f t="shared" ca="1" si="63"/>
        <v>-999</v>
      </c>
      <c r="J145" s="35" t="str">
        <f t="shared" ca="1" si="58"/>
        <v>4 (Reserve)</v>
      </c>
      <c r="K145" t="str">
        <f t="shared" ca="1" si="59"/>
        <v>CO</v>
      </c>
      <c r="M145" s="197">
        <f t="shared" ca="1" si="60"/>
        <v>-999</v>
      </c>
      <c r="N145" s="196" t="str">
        <f t="shared" si="64"/>
        <v>Gas</v>
      </c>
      <c r="O145" s="33" t="str">
        <f t="shared" si="64"/>
        <v>F</v>
      </c>
      <c r="P145" s="24">
        <f t="shared" si="67"/>
        <v>9</v>
      </c>
    </row>
    <row r="146" spans="1:16" x14ac:dyDescent="0.25">
      <c r="A146" t="str">
        <f t="shared" ca="1" si="65"/>
        <v>-Kk-5-0</v>
      </c>
      <c r="B146" s="25" t="str">
        <f t="shared" si="61"/>
        <v/>
      </c>
      <c r="C146" s="35">
        <f>Information!$B$18</f>
        <v>0</v>
      </c>
      <c r="D146" t="str">
        <f t="shared" ca="1" si="66"/>
        <v>5</v>
      </c>
      <c r="E146" t="str">
        <f t="shared" si="68"/>
        <v>Kk</v>
      </c>
      <c r="F146" s="26" t="str">
        <f t="shared" ca="1" si="55"/>
        <v/>
      </c>
      <c r="G146" s="27">
        <f t="shared" ca="1" si="56"/>
        <v>0</v>
      </c>
      <c r="H146" s="27">
        <f t="shared" ca="1" si="57"/>
        <v>0</v>
      </c>
      <c r="I146" s="83">
        <f t="shared" ca="1" si="63"/>
        <v>-999</v>
      </c>
      <c r="J146" s="35" t="str">
        <f t="shared" ca="1" si="58"/>
        <v>5 (Reserve)</v>
      </c>
      <c r="K146" t="str">
        <f t="shared" ca="1" si="59"/>
        <v>CO</v>
      </c>
      <c r="M146" s="197">
        <f t="shared" ca="1" si="60"/>
        <v>-999</v>
      </c>
      <c r="N146" s="196" t="str">
        <f t="shared" si="64"/>
        <v>Gas</v>
      </c>
      <c r="O146" s="33" t="str">
        <f t="shared" si="64"/>
        <v>F</v>
      </c>
      <c r="P146" s="24">
        <f t="shared" si="67"/>
        <v>10</v>
      </c>
    </row>
    <row r="147" spans="1:16" x14ac:dyDescent="0.25">
      <c r="A147" t="str">
        <f t="shared" ca="1" si="65"/>
        <v>-Kk-6-0</v>
      </c>
      <c r="B147" s="25" t="str">
        <f t="shared" si="61"/>
        <v/>
      </c>
      <c r="C147" s="35">
        <f>Information!$B$18</f>
        <v>0</v>
      </c>
      <c r="D147" t="str">
        <f t="shared" ca="1" si="66"/>
        <v>6</v>
      </c>
      <c r="E147" t="str">
        <f t="shared" si="68"/>
        <v>Kk</v>
      </c>
      <c r="F147" s="26">
        <f t="shared" ca="1" si="55"/>
        <v>0</v>
      </c>
      <c r="G147" s="27">
        <f t="shared" ca="1" si="56"/>
        <v>0</v>
      </c>
      <c r="H147" s="27">
        <f t="shared" ca="1" si="57"/>
        <v>0</v>
      </c>
      <c r="I147" s="83">
        <f t="shared" ca="1" si="63"/>
        <v>-999</v>
      </c>
      <c r="J147" s="35">
        <f t="shared" ca="1" si="58"/>
        <v>6</v>
      </c>
      <c r="K147" t="str">
        <f t="shared" ca="1" si="59"/>
        <v>CO</v>
      </c>
      <c r="M147" s="197">
        <f t="shared" ca="1" si="60"/>
        <v>-999</v>
      </c>
      <c r="N147" s="196" t="str">
        <f t="shared" si="64"/>
        <v>Gas</v>
      </c>
      <c r="O147" s="33" t="str">
        <f t="shared" si="64"/>
        <v>F</v>
      </c>
      <c r="P147" s="24">
        <f t="shared" si="67"/>
        <v>11</v>
      </c>
    </row>
    <row r="148" spans="1:16" x14ac:dyDescent="0.25">
      <c r="A148" t="str">
        <f t="shared" ca="1" si="65"/>
        <v>-Kk-7-0</v>
      </c>
      <c r="B148" s="25" t="str">
        <f t="shared" si="61"/>
        <v/>
      </c>
      <c r="C148" s="35">
        <f>Information!$B$18</f>
        <v>0</v>
      </c>
      <c r="D148" t="str">
        <f t="shared" ca="1" si="66"/>
        <v>7</v>
      </c>
      <c r="E148" t="str">
        <f t="shared" si="68"/>
        <v>Kk</v>
      </c>
      <c r="F148" s="26">
        <f t="shared" ca="1" si="55"/>
        <v>0</v>
      </c>
      <c r="G148" s="27">
        <f t="shared" ca="1" si="56"/>
        <v>0</v>
      </c>
      <c r="H148" s="27">
        <f t="shared" ca="1" si="57"/>
        <v>0</v>
      </c>
      <c r="I148" s="83">
        <f t="shared" ca="1" si="63"/>
        <v>-999</v>
      </c>
      <c r="J148" s="35">
        <f t="shared" ca="1" si="58"/>
        <v>7</v>
      </c>
      <c r="K148" t="str">
        <f t="shared" ca="1" si="59"/>
        <v>CO</v>
      </c>
      <c r="M148" s="197">
        <f t="shared" ca="1" si="60"/>
        <v>-999</v>
      </c>
      <c r="N148" s="196" t="str">
        <f t="shared" si="64"/>
        <v>Gas</v>
      </c>
      <c r="O148" s="33" t="str">
        <f t="shared" si="64"/>
        <v>F</v>
      </c>
      <c r="P148" s="24">
        <f t="shared" si="67"/>
        <v>12</v>
      </c>
    </row>
    <row r="149" spans="1:16" x14ac:dyDescent="0.25">
      <c r="A149" t="str">
        <f t="shared" ca="1" si="65"/>
        <v>-Kk-8-0</v>
      </c>
      <c r="B149" s="25" t="str">
        <f t="shared" si="61"/>
        <v/>
      </c>
      <c r="C149" s="35">
        <f>Information!$B$18</f>
        <v>0</v>
      </c>
      <c r="D149" t="str">
        <f t="shared" ca="1" si="66"/>
        <v>8</v>
      </c>
      <c r="E149" t="str">
        <f t="shared" si="68"/>
        <v>Kk</v>
      </c>
      <c r="F149" s="26">
        <f t="shared" ca="1" si="55"/>
        <v>0</v>
      </c>
      <c r="G149" s="27">
        <f t="shared" ca="1" si="56"/>
        <v>0</v>
      </c>
      <c r="H149" s="27">
        <f t="shared" ca="1" si="57"/>
        <v>0</v>
      </c>
      <c r="I149" s="83">
        <f t="shared" ca="1" si="63"/>
        <v>-999</v>
      </c>
      <c r="J149" s="35">
        <f t="shared" ca="1" si="58"/>
        <v>8</v>
      </c>
      <c r="K149" t="str">
        <f t="shared" ca="1" si="59"/>
        <v>CO</v>
      </c>
      <c r="M149" s="197">
        <f t="shared" ca="1" si="60"/>
        <v>-999</v>
      </c>
      <c r="N149" s="196" t="str">
        <f t="shared" si="64"/>
        <v>Gas</v>
      </c>
      <c r="O149" s="33" t="str">
        <f t="shared" si="64"/>
        <v>F</v>
      </c>
      <c r="P149" s="24">
        <f t="shared" si="67"/>
        <v>13</v>
      </c>
    </row>
    <row r="150" spans="1:16" x14ac:dyDescent="0.25">
      <c r="A150" t="str">
        <f t="shared" ca="1" si="65"/>
        <v>-Kk-9-0</v>
      </c>
      <c r="B150" s="25" t="str">
        <f t="shared" si="61"/>
        <v/>
      </c>
      <c r="C150" s="35">
        <f>Information!$B$18</f>
        <v>0</v>
      </c>
      <c r="D150" t="str">
        <f t="shared" ca="1" si="66"/>
        <v>9</v>
      </c>
      <c r="E150" t="str">
        <f t="shared" si="68"/>
        <v>Kk</v>
      </c>
      <c r="F150" s="26">
        <f t="shared" ca="1" si="55"/>
        <v>0</v>
      </c>
      <c r="G150" s="27">
        <f t="shared" ca="1" si="56"/>
        <v>0</v>
      </c>
      <c r="H150" s="27">
        <f t="shared" ca="1" si="57"/>
        <v>0</v>
      </c>
      <c r="I150" s="83">
        <f t="shared" ca="1" si="63"/>
        <v>-999</v>
      </c>
      <c r="J150" s="35">
        <f t="shared" ca="1" si="58"/>
        <v>9</v>
      </c>
      <c r="K150" t="str">
        <f t="shared" ca="1" si="59"/>
        <v>CO</v>
      </c>
      <c r="M150" s="197">
        <f t="shared" ca="1" si="60"/>
        <v>-999</v>
      </c>
      <c r="N150" s="196" t="str">
        <f t="shared" si="64"/>
        <v>Gas</v>
      </c>
      <c r="O150" s="33" t="str">
        <f t="shared" si="64"/>
        <v>F</v>
      </c>
      <c r="P150" s="24">
        <f t="shared" si="67"/>
        <v>14</v>
      </c>
    </row>
    <row r="151" spans="1:16" x14ac:dyDescent="0.25">
      <c r="A151" t="str">
        <f t="shared" ca="1" si="65"/>
        <v>-Kk-10-0</v>
      </c>
      <c r="B151" s="25" t="str">
        <f t="shared" si="61"/>
        <v/>
      </c>
      <c r="C151" s="35">
        <f>Information!$B$18</f>
        <v>0</v>
      </c>
      <c r="D151" t="str">
        <f t="shared" ca="1" si="66"/>
        <v>10</v>
      </c>
      <c r="E151" t="str">
        <f t="shared" si="68"/>
        <v>Kk</v>
      </c>
      <c r="F151" s="26">
        <f t="shared" ca="1" si="55"/>
        <v>0</v>
      </c>
      <c r="G151" s="27">
        <f t="shared" ca="1" si="56"/>
        <v>0</v>
      </c>
      <c r="H151" s="27">
        <f t="shared" ca="1" si="57"/>
        <v>0</v>
      </c>
      <c r="I151" s="83">
        <f t="shared" ca="1" si="63"/>
        <v>-999</v>
      </c>
      <c r="J151" s="35">
        <f t="shared" ca="1" si="58"/>
        <v>10</v>
      </c>
      <c r="K151" t="str">
        <f t="shared" ca="1" si="59"/>
        <v>CO</v>
      </c>
      <c r="M151" s="197">
        <f t="shared" ca="1" si="60"/>
        <v>-999</v>
      </c>
      <c r="N151" s="196" t="str">
        <f t="shared" si="64"/>
        <v>Gas</v>
      </c>
      <c r="O151" s="33" t="str">
        <f t="shared" si="64"/>
        <v>F</v>
      </c>
      <c r="P151" s="24">
        <f t="shared" si="67"/>
        <v>15</v>
      </c>
    </row>
    <row r="152" spans="1:16" x14ac:dyDescent="0.25">
      <c r="A152" t="str">
        <f t="shared" ca="1" si="65"/>
        <v>-Kk-11-0</v>
      </c>
      <c r="B152" s="25" t="str">
        <f t="shared" si="61"/>
        <v/>
      </c>
      <c r="C152" s="35">
        <f>Information!$B$18</f>
        <v>0</v>
      </c>
      <c r="D152" t="str">
        <f t="shared" ca="1" si="66"/>
        <v>11</v>
      </c>
      <c r="E152" t="str">
        <f t="shared" si="68"/>
        <v>Kk</v>
      </c>
      <c r="F152" s="26">
        <f t="shared" ca="1" si="55"/>
        <v>0</v>
      </c>
      <c r="G152" s="27">
        <f t="shared" ca="1" si="56"/>
        <v>0</v>
      </c>
      <c r="H152" s="27">
        <f t="shared" ca="1" si="57"/>
        <v>0</v>
      </c>
      <c r="I152" s="83">
        <f t="shared" ca="1" si="63"/>
        <v>-999</v>
      </c>
      <c r="J152" s="35" t="str">
        <f t="shared" ca="1" si="58"/>
        <v xml:space="preserve">11 (Reserve) </v>
      </c>
      <c r="K152" t="str">
        <f t="shared" ca="1" si="59"/>
        <v>CO</v>
      </c>
      <c r="M152" s="197">
        <f t="shared" ca="1" si="60"/>
        <v>-999</v>
      </c>
      <c r="N152" s="196" t="str">
        <f t="shared" si="64"/>
        <v>Gas</v>
      </c>
      <c r="O152" s="33" t="str">
        <f t="shared" si="64"/>
        <v>F</v>
      </c>
      <c r="P152" s="24">
        <f t="shared" si="67"/>
        <v>16</v>
      </c>
    </row>
    <row r="153" spans="1:16" x14ac:dyDescent="0.25">
      <c r="A153" t="str">
        <f t="shared" ca="1" si="65"/>
        <v>-Kk-12-0</v>
      </c>
      <c r="B153" s="25" t="str">
        <f t="shared" si="61"/>
        <v/>
      </c>
      <c r="C153" s="35">
        <f>Information!$B$18</f>
        <v>0</v>
      </c>
      <c r="D153" t="str">
        <f t="shared" ca="1" si="66"/>
        <v>12</v>
      </c>
      <c r="E153" t="str">
        <f t="shared" si="68"/>
        <v>Kk</v>
      </c>
      <c r="F153" s="26">
        <f t="shared" ca="1" si="55"/>
        <v>0</v>
      </c>
      <c r="G153" s="27">
        <f t="shared" ca="1" si="56"/>
        <v>0</v>
      </c>
      <c r="H153" s="27">
        <f t="shared" ca="1" si="57"/>
        <v>0</v>
      </c>
      <c r="I153" s="83">
        <f t="shared" ca="1" si="63"/>
        <v>-999</v>
      </c>
      <c r="J153" s="35" t="str">
        <f t="shared" ca="1" si="58"/>
        <v xml:space="preserve">12 (Reserve) </v>
      </c>
      <c r="K153" t="str">
        <f t="shared" ca="1" si="59"/>
        <v>CO</v>
      </c>
      <c r="M153" s="197">
        <f t="shared" ca="1" si="60"/>
        <v>-999</v>
      </c>
      <c r="N153" s="196" t="str">
        <f t="shared" si="64"/>
        <v>Gas</v>
      </c>
      <c r="O153" s="33" t="str">
        <f t="shared" si="64"/>
        <v>F</v>
      </c>
      <c r="P153" s="24">
        <f t="shared" si="67"/>
        <v>17</v>
      </c>
    </row>
    <row r="154" spans="1:16" x14ac:dyDescent="0.25">
      <c r="A154" t="str">
        <f t="shared" ca="1" si="65"/>
        <v>-Kk-13-0</v>
      </c>
      <c r="B154" s="25" t="str">
        <f t="shared" si="61"/>
        <v/>
      </c>
      <c r="C154" s="35">
        <f>Information!$B$18</f>
        <v>0</v>
      </c>
      <c r="D154" t="str">
        <f t="shared" ca="1" si="66"/>
        <v>13</v>
      </c>
      <c r="E154" t="str">
        <f t="shared" si="68"/>
        <v>Kk</v>
      </c>
      <c r="F154" s="26">
        <f t="shared" ca="1" si="55"/>
        <v>0</v>
      </c>
      <c r="G154" s="27">
        <f t="shared" ca="1" si="56"/>
        <v>0</v>
      </c>
      <c r="H154" s="27">
        <f t="shared" ca="1" si="57"/>
        <v>0</v>
      </c>
      <c r="I154" s="83">
        <f t="shared" ca="1" si="63"/>
        <v>-999</v>
      </c>
      <c r="J154" s="35" t="str">
        <f t="shared" ca="1" si="58"/>
        <v xml:space="preserve">13 (Reserve) </v>
      </c>
      <c r="K154" t="str">
        <f t="shared" ca="1" si="59"/>
        <v>CO</v>
      </c>
      <c r="M154" s="197">
        <f t="shared" ca="1" si="60"/>
        <v>-999</v>
      </c>
      <c r="N154" s="196" t="str">
        <f t="shared" si="64"/>
        <v>Gas</v>
      </c>
      <c r="O154" s="33" t="str">
        <f t="shared" si="64"/>
        <v>F</v>
      </c>
      <c r="P154" s="24">
        <f t="shared" si="67"/>
        <v>18</v>
      </c>
    </row>
    <row r="155" spans="1:16" x14ac:dyDescent="0.25">
      <c r="A155" t="str">
        <f ca="1">B155&amp;"-"&amp;E155&amp;"-"&amp;D155&amp;"-"&amp;C155</f>
        <v>-Ck-1-0</v>
      </c>
      <c r="B155" s="25" t="str">
        <f t="shared" si="61"/>
        <v/>
      </c>
      <c r="C155" s="35">
        <f>Information!$B$18</f>
        <v>0</v>
      </c>
      <c r="D155" t="str">
        <f ca="1">TRIM(LEFT(J155,2))</f>
        <v>1</v>
      </c>
      <c r="E155" s="2" t="s">
        <v>207</v>
      </c>
      <c r="F155" s="26" t="str">
        <f t="shared" ca="1" si="55"/>
        <v/>
      </c>
      <c r="G155" s="27">
        <f t="shared" ca="1" si="56"/>
        <v>0</v>
      </c>
      <c r="H155" s="27">
        <f t="shared" ca="1" si="57"/>
        <v>0</v>
      </c>
      <c r="I155" s="83">
        <f t="shared" ca="1" si="63"/>
        <v>-999</v>
      </c>
      <c r="J155" s="35">
        <f t="shared" ca="1" si="58"/>
        <v>1</v>
      </c>
      <c r="K155" t="str">
        <f t="shared" ca="1" si="59"/>
        <v>TOC</v>
      </c>
      <c r="M155" s="197">
        <f t="shared" ca="1" si="60"/>
        <v>-999</v>
      </c>
      <c r="N155" s="196" t="str">
        <f t="shared" si="64"/>
        <v>Gas</v>
      </c>
      <c r="O155" s="33" t="s">
        <v>37</v>
      </c>
      <c r="P155" s="24">
        <f t="shared" si="67"/>
        <v>6</v>
      </c>
    </row>
    <row r="156" spans="1:16" x14ac:dyDescent="0.25">
      <c r="A156" t="str">
        <f t="shared" ref="A156:A167" ca="1" si="69">B156&amp;"-"&amp;E156&amp;"-"&amp;D156&amp;"-"&amp;C156</f>
        <v>-Ck-2-0</v>
      </c>
      <c r="B156" s="25" t="str">
        <f t="shared" si="61"/>
        <v/>
      </c>
      <c r="C156" s="35">
        <f>Information!$B$18</f>
        <v>0</v>
      </c>
      <c r="D156" t="str">
        <f t="shared" ref="D156:D167" ca="1" si="70">TRIM(LEFT(J156,2))</f>
        <v>2</v>
      </c>
      <c r="E156" t="str">
        <f>E155</f>
        <v>Ck</v>
      </c>
      <c r="F156" s="26" t="str">
        <f t="shared" ca="1" si="55"/>
        <v/>
      </c>
      <c r="G156" s="27">
        <f t="shared" ca="1" si="56"/>
        <v>0</v>
      </c>
      <c r="H156" s="27">
        <f t="shared" ca="1" si="57"/>
        <v>0</v>
      </c>
      <c r="I156" s="83">
        <f t="shared" ca="1" si="63"/>
        <v>-999</v>
      </c>
      <c r="J156" s="35">
        <f t="shared" ca="1" si="58"/>
        <v>2</v>
      </c>
      <c r="K156" t="str">
        <f t="shared" ca="1" si="59"/>
        <v>TOC</v>
      </c>
      <c r="M156" s="197">
        <f t="shared" ca="1" si="60"/>
        <v>-999</v>
      </c>
      <c r="N156" s="196" t="str">
        <f t="shared" si="64"/>
        <v>Gas</v>
      </c>
      <c r="O156" s="33" t="str">
        <f t="shared" si="64"/>
        <v>G</v>
      </c>
      <c r="P156" s="24">
        <f t="shared" si="67"/>
        <v>7</v>
      </c>
    </row>
    <row r="157" spans="1:16" x14ac:dyDescent="0.25">
      <c r="A157" t="str">
        <f t="shared" ca="1" si="69"/>
        <v>-Ck-3-0</v>
      </c>
      <c r="B157" s="25" t="str">
        <f t="shared" si="61"/>
        <v/>
      </c>
      <c r="C157" s="35">
        <f>Information!$B$18</f>
        <v>0</v>
      </c>
      <c r="D157" t="str">
        <f t="shared" ca="1" si="70"/>
        <v>3</v>
      </c>
      <c r="E157" t="str">
        <f t="shared" ref="E157:E167" si="71">E156</f>
        <v>Ck</v>
      </c>
      <c r="F157" s="26" t="str">
        <f t="shared" ca="1" si="55"/>
        <v/>
      </c>
      <c r="G157" s="27">
        <f t="shared" ca="1" si="56"/>
        <v>0</v>
      </c>
      <c r="H157" s="27">
        <f t="shared" ca="1" si="57"/>
        <v>0</v>
      </c>
      <c r="I157" s="83">
        <f t="shared" ca="1" si="63"/>
        <v>-999</v>
      </c>
      <c r="J157" s="35">
        <f t="shared" ca="1" si="58"/>
        <v>3</v>
      </c>
      <c r="K157" t="str">
        <f t="shared" ca="1" si="59"/>
        <v>TOC</v>
      </c>
      <c r="M157" s="197">
        <f t="shared" ca="1" si="60"/>
        <v>-999</v>
      </c>
      <c r="N157" s="196" t="str">
        <f t="shared" si="64"/>
        <v>Gas</v>
      </c>
      <c r="O157" s="33" t="str">
        <f t="shared" si="64"/>
        <v>G</v>
      </c>
      <c r="P157" s="24">
        <f t="shared" si="67"/>
        <v>8</v>
      </c>
    </row>
    <row r="158" spans="1:16" x14ac:dyDescent="0.25">
      <c r="A158" t="str">
        <f t="shared" ca="1" si="69"/>
        <v>-Ck-4-0</v>
      </c>
      <c r="B158" s="25" t="str">
        <f t="shared" si="61"/>
        <v/>
      </c>
      <c r="C158" s="35">
        <f>Information!$B$18</f>
        <v>0</v>
      </c>
      <c r="D158" t="str">
        <f t="shared" ca="1" si="70"/>
        <v>4</v>
      </c>
      <c r="E158" t="str">
        <f t="shared" si="71"/>
        <v>Ck</v>
      </c>
      <c r="F158" s="26" t="str">
        <f t="shared" ca="1" si="55"/>
        <v/>
      </c>
      <c r="G158" s="27">
        <f t="shared" ca="1" si="56"/>
        <v>0</v>
      </c>
      <c r="H158" s="27">
        <f t="shared" ca="1" si="57"/>
        <v>0</v>
      </c>
      <c r="I158" s="83">
        <f t="shared" ca="1" si="63"/>
        <v>-999</v>
      </c>
      <c r="J158" s="35" t="str">
        <f t="shared" ca="1" si="58"/>
        <v>4 (Reserve)</v>
      </c>
      <c r="K158" t="str">
        <f t="shared" ca="1" si="59"/>
        <v>TOC</v>
      </c>
      <c r="M158" s="197">
        <f t="shared" ca="1" si="60"/>
        <v>-999</v>
      </c>
      <c r="N158" s="196" t="str">
        <f t="shared" si="64"/>
        <v>Gas</v>
      </c>
      <c r="O158" s="33" t="str">
        <f t="shared" si="64"/>
        <v>G</v>
      </c>
      <c r="P158" s="24">
        <f t="shared" si="67"/>
        <v>9</v>
      </c>
    </row>
    <row r="159" spans="1:16" x14ac:dyDescent="0.25">
      <c r="A159" t="str">
        <f t="shared" ca="1" si="69"/>
        <v>-Ck-5-0</v>
      </c>
      <c r="B159" s="25" t="str">
        <f t="shared" si="61"/>
        <v/>
      </c>
      <c r="C159" s="35">
        <f>Information!$B$18</f>
        <v>0</v>
      </c>
      <c r="D159" t="str">
        <f t="shared" ca="1" si="70"/>
        <v>5</v>
      </c>
      <c r="E159" t="str">
        <f t="shared" si="71"/>
        <v>Ck</v>
      </c>
      <c r="F159" s="26" t="str">
        <f t="shared" ca="1" si="55"/>
        <v/>
      </c>
      <c r="G159" s="27">
        <f t="shared" ca="1" si="56"/>
        <v>0</v>
      </c>
      <c r="H159" s="27">
        <f t="shared" ca="1" si="57"/>
        <v>0</v>
      </c>
      <c r="I159" s="83">
        <f t="shared" ca="1" si="63"/>
        <v>-999</v>
      </c>
      <c r="J159" s="35" t="str">
        <f t="shared" ca="1" si="58"/>
        <v>5 (Reserve)</v>
      </c>
      <c r="K159" t="str">
        <f t="shared" ca="1" si="59"/>
        <v>TOC</v>
      </c>
      <c r="M159" s="197">
        <f t="shared" ca="1" si="60"/>
        <v>-999</v>
      </c>
      <c r="N159" s="196" t="str">
        <f t="shared" si="64"/>
        <v>Gas</v>
      </c>
      <c r="O159" s="33" t="str">
        <f t="shared" si="64"/>
        <v>G</v>
      </c>
      <c r="P159" s="24">
        <f t="shared" si="67"/>
        <v>10</v>
      </c>
    </row>
    <row r="160" spans="1:16" x14ac:dyDescent="0.25">
      <c r="A160" t="str">
        <f t="shared" ca="1" si="69"/>
        <v>-Ck-6-0</v>
      </c>
      <c r="B160" s="25" t="str">
        <f t="shared" si="61"/>
        <v/>
      </c>
      <c r="C160" s="35">
        <f>Information!$B$18</f>
        <v>0</v>
      </c>
      <c r="D160" t="str">
        <f t="shared" ca="1" si="70"/>
        <v>6</v>
      </c>
      <c r="E160" t="str">
        <f t="shared" si="71"/>
        <v>Ck</v>
      </c>
      <c r="F160" s="26">
        <f t="shared" ca="1" si="55"/>
        <v>0</v>
      </c>
      <c r="G160" s="27">
        <f t="shared" ca="1" si="56"/>
        <v>0</v>
      </c>
      <c r="H160" s="27">
        <f t="shared" ca="1" si="57"/>
        <v>0</v>
      </c>
      <c r="I160" s="83">
        <f t="shared" ca="1" si="63"/>
        <v>-999</v>
      </c>
      <c r="J160" s="35">
        <f t="shared" ca="1" si="58"/>
        <v>6</v>
      </c>
      <c r="K160" t="str">
        <f t="shared" ca="1" si="59"/>
        <v>TOC</v>
      </c>
      <c r="M160" s="197">
        <f t="shared" ca="1" si="60"/>
        <v>-999</v>
      </c>
      <c r="N160" s="196" t="str">
        <f t="shared" si="64"/>
        <v>Gas</v>
      </c>
      <c r="O160" s="33" t="str">
        <f t="shared" si="64"/>
        <v>G</v>
      </c>
      <c r="P160" s="24">
        <f t="shared" si="67"/>
        <v>11</v>
      </c>
    </row>
    <row r="161" spans="1:16" x14ac:dyDescent="0.25">
      <c r="A161" t="str">
        <f t="shared" ca="1" si="69"/>
        <v>-Ck-7-0</v>
      </c>
      <c r="B161" s="25" t="str">
        <f t="shared" si="61"/>
        <v/>
      </c>
      <c r="C161" s="35">
        <f>Information!$B$18</f>
        <v>0</v>
      </c>
      <c r="D161" t="str">
        <f t="shared" ca="1" si="70"/>
        <v>7</v>
      </c>
      <c r="E161" t="str">
        <f t="shared" si="71"/>
        <v>Ck</v>
      </c>
      <c r="F161" s="26">
        <f t="shared" ca="1" si="55"/>
        <v>0</v>
      </c>
      <c r="G161" s="27">
        <f t="shared" ca="1" si="56"/>
        <v>0</v>
      </c>
      <c r="H161" s="27">
        <f t="shared" ca="1" si="57"/>
        <v>0</v>
      </c>
      <c r="I161" s="83">
        <f t="shared" ca="1" si="63"/>
        <v>-999</v>
      </c>
      <c r="J161" s="35">
        <f t="shared" ca="1" si="58"/>
        <v>7</v>
      </c>
      <c r="K161" t="str">
        <f t="shared" ca="1" si="59"/>
        <v>TOC</v>
      </c>
      <c r="M161" s="197">
        <f t="shared" ca="1" si="60"/>
        <v>-999</v>
      </c>
      <c r="N161" s="196" t="str">
        <f t="shared" si="64"/>
        <v>Gas</v>
      </c>
      <c r="O161" s="33" t="str">
        <f t="shared" si="64"/>
        <v>G</v>
      </c>
      <c r="P161" s="24">
        <f t="shared" si="67"/>
        <v>12</v>
      </c>
    </row>
    <row r="162" spans="1:16" x14ac:dyDescent="0.25">
      <c r="A162" t="str">
        <f t="shared" ca="1" si="69"/>
        <v>-Ck-8-0</v>
      </c>
      <c r="B162" s="25" t="str">
        <f t="shared" si="61"/>
        <v/>
      </c>
      <c r="C162" s="35">
        <f>Information!$B$18</f>
        <v>0</v>
      </c>
      <c r="D162" t="str">
        <f t="shared" ca="1" si="70"/>
        <v>8</v>
      </c>
      <c r="E162" t="str">
        <f t="shared" si="71"/>
        <v>Ck</v>
      </c>
      <c r="F162" s="26">
        <f t="shared" ca="1" si="55"/>
        <v>0</v>
      </c>
      <c r="G162" s="27">
        <f t="shared" ca="1" si="56"/>
        <v>0</v>
      </c>
      <c r="H162" s="27">
        <f t="shared" ca="1" si="57"/>
        <v>0</v>
      </c>
      <c r="I162" s="83">
        <f t="shared" ca="1" si="63"/>
        <v>-999</v>
      </c>
      <c r="J162" s="35">
        <f t="shared" ca="1" si="58"/>
        <v>8</v>
      </c>
      <c r="K162" t="str">
        <f t="shared" ca="1" si="59"/>
        <v>TOC</v>
      </c>
      <c r="M162" s="197">
        <f t="shared" ca="1" si="60"/>
        <v>-999</v>
      </c>
      <c r="N162" s="196" t="str">
        <f t="shared" si="64"/>
        <v>Gas</v>
      </c>
      <c r="O162" s="33" t="str">
        <f t="shared" si="64"/>
        <v>G</v>
      </c>
      <c r="P162" s="24">
        <f t="shared" si="67"/>
        <v>13</v>
      </c>
    </row>
    <row r="163" spans="1:16" x14ac:dyDescent="0.25">
      <c r="A163" t="str">
        <f t="shared" ca="1" si="69"/>
        <v>-Ck-9-0</v>
      </c>
      <c r="B163" s="25" t="str">
        <f t="shared" si="61"/>
        <v/>
      </c>
      <c r="C163" s="35">
        <f>Information!$B$18</f>
        <v>0</v>
      </c>
      <c r="D163" t="str">
        <f t="shared" ca="1" si="70"/>
        <v>9</v>
      </c>
      <c r="E163" t="str">
        <f t="shared" si="71"/>
        <v>Ck</v>
      </c>
      <c r="F163" s="26">
        <f t="shared" ca="1" si="55"/>
        <v>0</v>
      </c>
      <c r="G163" s="27">
        <f t="shared" ca="1" si="56"/>
        <v>0</v>
      </c>
      <c r="H163" s="27">
        <f t="shared" ca="1" si="57"/>
        <v>0</v>
      </c>
      <c r="I163" s="83">
        <f t="shared" ca="1" si="63"/>
        <v>-999</v>
      </c>
      <c r="J163" s="35">
        <f t="shared" ca="1" si="58"/>
        <v>9</v>
      </c>
      <c r="K163" t="str">
        <f t="shared" ca="1" si="59"/>
        <v>TOC</v>
      </c>
      <c r="M163" s="197">
        <f t="shared" ca="1" si="60"/>
        <v>-999</v>
      </c>
      <c r="N163" s="196" t="str">
        <f t="shared" si="64"/>
        <v>Gas</v>
      </c>
      <c r="O163" s="33" t="str">
        <f t="shared" si="64"/>
        <v>G</v>
      </c>
      <c r="P163" s="24">
        <f t="shared" si="67"/>
        <v>14</v>
      </c>
    </row>
    <row r="164" spans="1:16" x14ac:dyDescent="0.25">
      <c r="A164" t="str">
        <f t="shared" ca="1" si="69"/>
        <v>-Ck-10-0</v>
      </c>
      <c r="B164" s="25" t="str">
        <f t="shared" si="61"/>
        <v/>
      </c>
      <c r="C164" s="35">
        <f>Information!$B$18</f>
        <v>0</v>
      </c>
      <c r="D164" t="str">
        <f t="shared" ca="1" si="70"/>
        <v>10</v>
      </c>
      <c r="E164" t="str">
        <f t="shared" si="71"/>
        <v>Ck</v>
      </c>
      <c r="F164" s="26">
        <f t="shared" ca="1" si="55"/>
        <v>0</v>
      </c>
      <c r="G164" s="27">
        <f t="shared" ca="1" si="56"/>
        <v>0</v>
      </c>
      <c r="H164" s="27">
        <f t="shared" ca="1" si="57"/>
        <v>0</v>
      </c>
      <c r="I164" s="83">
        <f t="shared" ca="1" si="63"/>
        <v>-999</v>
      </c>
      <c r="J164" s="35">
        <f t="shared" ca="1" si="58"/>
        <v>10</v>
      </c>
      <c r="K164" t="str">
        <f t="shared" ca="1" si="59"/>
        <v>TOC</v>
      </c>
      <c r="M164" s="197">
        <f t="shared" ca="1" si="60"/>
        <v>-999</v>
      </c>
      <c r="N164" s="196" t="str">
        <f t="shared" si="64"/>
        <v>Gas</v>
      </c>
      <c r="O164" s="33" t="str">
        <f t="shared" si="64"/>
        <v>G</v>
      </c>
      <c r="P164" s="24">
        <f t="shared" si="67"/>
        <v>15</v>
      </c>
    </row>
    <row r="165" spans="1:16" x14ac:dyDescent="0.25">
      <c r="A165" t="str">
        <f t="shared" ca="1" si="69"/>
        <v>-Ck-11-0</v>
      </c>
      <c r="B165" s="25" t="str">
        <f t="shared" si="61"/>
        <v/>
      </c>
      <c r="C165" s="35">
        <f>Information!$B$18</f>
        <v>0</v>
      </c>
      <c r="D165" t="str">
        <f t="shared" ca="1" si="70"/>
        <v>11</v>
      </c>
      <c r="E165" t="str">
        <f t="shared" si="71"/>
        <v>Ck</v>
      </c>
      <c r="F165" s="26">
        <f t="shared" ca="1" si="55"/>
        <v>0</v>
      </c>
      <c r="G165" s="27">
        <f t="shared" ca="1" si="56"/>
        <v>0</v>
      </c>
      <c r="H165" s="27">
        <f t="shared" ca="1" si="57"/>
        <v>0</v>
      </c>
      <c r="I165" s="83">
        <f t="shared" ca="1" si="63"/>
        <v>-999</v>
      </c>
      <c r="J165" s="35" t="str">
        <f t="shared" ca="1" si="58"/>
        <v xml:space="preserve">11 (Reserve) </v>
      </c>
      <c r="K165" t="str">
        <f t="shared" ca="1" si="59"/>
        <v>TOC</v>
      </c>
      <c r="M165" s="197">
        <f t="shared" ca="1" si="60"/>
        <v>-999</v>
      </c>
      <c r="N165" s="196" t="str">
        <f t="shared" si="64"/>
        <v>Gas</v>
      </c>
      <c r="O165" s="33" t="str">
        <f t="shared" si="64"/>
        <v>G</v>
      </c>
      <c r="P165" s="24">
        <f t="shared" si="67"/>
        <v>16</v>
      </c>
    </row>
    <row r="166" spans="1:16" x14ac:dyDescent="0.25">
      <c r="A166" t="str">
        <f t="shared" ca="1" si="69"/>
        <v>-Ck-12-0</v>
      </c>
      <c r="B166" s="25" t="str">
        <f t="shared" si="61"/>
        <v/>
      </c>
      <c r="C166" s="35">
        <f>Information!$B$18</f>
        <v>0</v>
      </c>
      <c r="D166" t="str">
        <f t="shared" ca="1" si="70"/>
        <v>12</v>
      </c>
      <c r="E166" t="str">
        <f t="shared" si="71"/>
        <v>Ck</v>
      </c>
      <c r="F166" s="26">
        <f t="shared" ca="1" si="55"/>
        <v>0</v>
      </c>
      <c r="G166" s="27">
        <f t="shared" ca="1" si="56"/>
        <v>0</v>
      </c>
      <c r="H166" s="27">
        <f t="shared" ca="1" si="57"/>
        <v>0</v>
      </c>
      <c r="I166" s="83">
        <f t="shared" ca="1" si="63"/>
        <v>-999</v>
      </c>
      <c r="J166" s="35" t="str">
        <f t="shared" ca="1" si="58"/>
        <v xml:space="preserve">12 (Reserve) </v>
      </c>
      <c r="K166" t="str">
        <f t="shared" ca="1" si="59"/>
        <v>TOC</v>
      </c>
      <c r="M166" s="197">
        <f t="shared" ca="1" si="60"/>
        <v>-999</v>
      </c>
      <c r="N166" s="196" t="str">
        <f t="shared" si="64"/>
        <v>Gas</v>
      </c>
      <c r="O166" s="33" t="str">
        <f t="shared" si="64"/>
        <v>G</v>
      </c>
      <c r="P166" s="24">
        <f t="shared" si="67"/>
        <v>17</v>
      </c>
    </row>
    <row r="167" spans="1:16" x14ac:dyDescent="0.25">
      <c r="A167" t="str">
        <f t="shared" ca="1" si="69"/>
        <v>-Ck-13-0</v>
      </c>
      <c r="B167" s="25" t="str">
        <f t="shared" si="61"/>
        <v/>
      </c>
      <c r="C167" s="35">
        <f>Information!$B$18</f>
        <v>0</v>
      </c>
      <c r="D167" t="str">
        <f t="shared" ca="1" si="70"/>
        <v>13</v>
      </c>
      <c r="E167" t="str">
        <f t="shared" si="71"/>
        <v>Ck</v>
      </c>
      <c r="F167" s="26">
        <f t="shared" ca="1" si="55"/>
        <v>0</v>
      </c>
      <c r="G167" s="27">
        <f t="shared" ca="1" si="56"/>
        <v>0</v>
      </c>
      <c r="H167" s="27">
        <f t="shared" ca="1" si="57"/>
        <v>0</v>
      </c>
      <c r="I167" s="83">
        <f t="shared" ca="1" si="63"/>
        <v>-999</v>
      </c>
      <c r="J167" s="35" t="str">
        <f t="shared" ca="1" si="58"/>
        <v xml:space="preserve">13 (Reserve) </v>
      </c>
      <c r="K167" t="str">
        <f t="shared" ca="1" si="59"/>
        <v>TOC</v>
      </c>
      <c r="M167" s="197">
        <f t="shared" ca="1" si="60"/>
        <v>-999</v>
      </c>
      <c r="N167" s="196" t="str">
        <f t="shared" si="64"/>
        <v>Gas</v>
      </c>
      <c r="O167" s="33" t="str">
        <f t="shared" si="64"/>
        <v>G</v>
      </c>
      <c r="P167" s="24">
        <f t="shared" si="67"/>
        <v>18</v>
      </c>
    </row>
    <row r="168" spans="1:16" x14ac:dyDescent="0.25">
      <c r="A168" t="str">
        <f ca="1">B168&amp;"-"&amp;E168&amp;"-"&amp;D168&amp;"-"&amp;C168</f>
        <v>-Sd-1-0</v>
      </c>
      <c r="B168" s="25" t="str">
        <f t="shared" si="61"/>
        <v/>
      </c>
      <c r="C168" s="35">
        <f>Information!$B$18</f>
        <v>0</v>
      </c>
      <c r="D168" t="str">
        <f ca="1">TRIM(LEFT(J168,2))</f>
        <v>1</v>
      </c>
      <c r="E168" s="2" t="s">
        <v>208</v>
      </c>
      <c r="F168" s="26" t="str">
        <f t="shared" ca="1" si="55"/>
        <v/>
      </c>
      <c r="G168" s="27">
        <f t="shared" ca="1" si="56"/>
        <v>0</v>
      </c>
      <c r="H168" s="27">
        <f t="shared" ca="1" si="57"/>
        <v>0</v>
      </c>
      <c r="I168" s="83">
        <f t="shared" ca="1" si="63"/>
        <v>-999</v>
      </c>
      <c r="J168" s="35">
        <f t="shared" ca="1" si="58"/>
        <v>1</v>
      </c>
      <c r="K168" t="str">
        <f t="shared" ca="1" si="59"/>
        <v>SO₂</v>
      </c>
      <c r="M168" s="197">
        <f t="shared" ca="1" si="60"/>
        <v>-999</v>
      </c>
      <c r="N168" s="196" t="str">
        <f t="shared" si="64"/>
        <v>Gas</v>
      </c>
      <c r="O168" s="33" t="s">
        <v>38</v>
      </c>
      <c r="P168" s="24">
        <f t="shared" si="67"/>
        <v>6</v>
      </c>
    </row>
    <row r="169" spans="1:16" x14ac:dyDescent="0.25">
      <c r="A169" t="str">
        <f t="shared" ref="A169:A180" ca="1" si="72">B169&amp;"-"&amp;E169&amp;"-"&amp;D169&amp;"-"&amp;C169</f>
        <v>-Sd-2-0</v>
      </c>
      <c r="B169" s="25" t="str">
        <f t="shared" si="61"/>
        <v/>
      </c>
      <c r="C169" s="35">
        <f>Information!$B$18</f>
        <v>0</v>
      </c>
      <c r="D169" t="str">
        <f t="shared" ref="D169:D180" ca="1" si="73">TRIM(LEFT(J169,2))</f>
        <v>2</v>
      </c>
      <c r="E169" t="str">
        <f>E168</f>
        <v>Sd</v>
      </c>
      <c r="F169" s="26" t="str">
        <f t="shared" ca="1" si="55"/>
        <v/>
      </c>
      <c r="G169" s="27">
        <f t="shared" ca="1" si="56"/>
        <v>0</v>
      </c>
      <c r="H169" s="27">
        <f t="shared" ca="1" si="57"/>
        <v>0</v>
      </c>
      <c r="I169" s="83">
        <f t="shared" ca="1" si="63"/>
        <v>-999</v>
      </c>
      <c r="J169" s="35">
        <f t="shared" ca="1" si="58"/>
        <v>2</v>
      </c>
      <c r="K169" t="str">
        <f t="shared" ca="1" si="59"/>
        <v>SO₂</v>
      </c>
      <c r="M169" s="197">
        <f t="shared" ca="1" si="60"/>
        <v>-999</v>
      </c>
      <c r="N169" s="196" t="str">
        <f t="shared" si="64"/>
        <v>Gas</v>
      </c>
      <c r="O169" s="33" t="str">
        <f t="shared" si="64"/>
        <v>H</v>
      </c>
      <c r="P169" s="24">
        <f t="shared" si="67"/>
        <v>7</v>
      </c>
    </row>
    <row r="170" spans="1:16" x14ac:dyDescent="0.25">
      <c r="A170" t="str">
        <f t="shared" ca="1" si="72"/>
        <v>-Sd-3-0</v>
      </c>
      <c r="B170" s="25" t="str">
        <f t="shared" si="61"/>
        <v/>
      </c>
      <c r="C170" s="35">
        <f>Information!$B$18</f>
        <v>0</v>
      </c>
      <c r="D170" t="str">
        <f t="shared" ca="1" si="73"/>
        <v>3</v>
      </c>
      <c r="E170" t="str">
        <f t="shared" ref="E170:E180" si="74">E169</f>
        <v>Sd</v>
      </c>
      <c r="F170" s="26" t="str">
        <f t="shared" ca="1" si="55"/>
        <v/>
      </c>
      <c r="G170" s="27">
        <f t="shared" ca="1" si="56"/>
        <v>0</v>
      </c>
      <c r="H170" s="27">
        <f t="shared" ca="1" si="57"/>
        <v>0</v>
      </c>
      <c r="I170" s="83">
        <f t="shared" ca="1" si="63"/>
        <v>-999</v>
      </c>
      <c r="J170" s="35">
        <f t="shared" ca="1" si="58"/>
        <v>3</v>
      </c>
      <c r="K170" t="str">
        <f t="shared" ca="1" si="59"/>
        <v>SO₂</v>
      </c>
      <c r="M170" s="197">
        <f t="shared" ca="1" si="60"/>
        <v>-999</v>
      </c>
      <c r="N170" s="196" t="str">
        <f t="shared" si="64"/>
        <v>Gas</v>
      </c>
      <c r="O170" s="33" t="str">
        <f t="shared" si="64"/>
        <v>H</v>
      </c>
      <c r="P170" s="24">
        <f t="shared" si="67"/>
        <v>8</v>
      </c>
    </row>
    <row r="171" spans="1:16" x14ac:dyDescent="0.25">
      <c r="A171" t="str">
        <f t="shared" ca="1" si="72"/>
        <v>-Sd-4-0</v>
      </c>
      <c r="B171" s="25" t="str">
        <f t="shared" si="61"/>
        <v/>
      </c>
      <c r="C171" s="35">
        <f>Information!$B$18</f>
        <v>0</v>
      </c>
      <c r="D171" t="str">
        <f t="shared" ca="1" si="73"/>
        <v>4</v>
      </c>
      <c r="E171" t="str">
        <f t="shared" si="74"/>
        <v>Sd</v>
      </c>
      <c r="F171" s="26" t="str">
        <f t="shared" ca="1" si="55"/>
        <v/>
      </c>
      <c r="G171" s="27">
        <f t="shared" ca="1" si="56"/>
        <v>0</v>
      </c>
      <c r="H171" s="27">
        <f t="shared" ca="1" si="57"/>
        <v>0</v>
      </c>
      <c r="I171" s="83">
        <f t="shared" ca="1" si="63"/>
        <v>-999</v>
      </c>
      <c r="J171" s="35" t="str">
        <f t="shared" ca="1" si="58"/>
        <v>4 (Reserve)</v>
      </c>
      <c r="K171" t="str">
        <f t="shared" ca="1" si="59"/>
        <v>SO₂</v>
      </c>
      <c r="M171" s="197">
        <f t="shared" ca="1" si="60"/>
        <v>-999</v>
      </c>
      <c r="N171" s="196" t="str">
        <f t="shared" si="64"/>
        <v>Gas</v>
      </c>
      <c r="O171" s="33" t="str">
        <f t="shared" si="64"/>
        <v>H</v>
      </c>
      <c r="P171" s="24">
        <f t="shared" si="67"/>
        <v>9</v>
      </c>
    </row>
    <row r="172" spans="1:16" x14ac:dyDescent="0.25">
      <c r="A172" t="str">
        <f t="shared" ca="1" si="72"/>
        <v>-Sd-5-0</v>
      </c>
      <c r="B172" s="25" t="str">
        <f t="shared" si="61"/>
        <v/>
      </c>
      <c r="C172" s="35">
        <f>Information!$B$18</f>
        <v>0</v>
      </c>
      <c r="D172" t="str">
        <f t="shared" ca="1" si="73"/>
        <v>5</v>
      </c>
      <c r="E172" t="str">
        <f t="shared" si="74"/>
        <v>Sd</v>
      </c>
      <c r="F172" s="26" t="str">
        <f t="shared" ca="1" si="55"/>
        <v/>
      </c>
      <c r="G172" s="27">
        <f t="shared" ca="1" si="56"/>
        <v>0</v>
      </c>
      <c r="H172" s="27">
        <f t="shared" ca="1" si="57"/>
        <v>0</v>
      </c>
      <c r="I172" s="83">
        <f t="shared" ca="1" si="63"/>
        <v>-999</v>
      </c>
      <c r="J172" s="35" t="str">
        <f t="shared" ca="1" si="58"/>
        <v>5 (Reserve)</v>
      </c>
      <c r="K172" t="str">
        <f t="shared" ca="1" si="59"/>
        <v>SO₂</v>
      </c>
      <c r="M172" s="197">
        <f t="shared" ca="1" si="60"/>
        <v>-999</v>
      </c>
      <c r="N172" s="196" t="str">
        <f t="shared" si="64"/>
        <v>Gas</v>
      </c>
      <c r="O172" s="33" t="str">
        <f t="shared" si="64"/>
        <v>H</v>
      </c>
      <c r="P172" s="24">
        <f t="shared" si="67"/>
        <v>10</v>
      </c>
    </row>
    <row r="173" spans="1:16" x14ac:dyDescent="0.25">
      <c r="A173" t="str">
        <f t="shared" ca="1" si="72"/>
        <v>-Sd-6-0</v>
      </c>
      <c r="B173" s="25" t="str">
        <f t="shared" si="61"/>
        <v/>
      </c>
      <c r="C173" s="35">
        <f>Information!$B$18</f>
        <v>0</v>
      </c>
      <c r="D173" t="str">
        <f t="shared" ca="1" si="73"/>
        <v>6</v>
      </c>
      <c r="E173" t="str">
        <f t="shared" si="74"/>
        <v>Sd</v>
      </c>
      <c r="F173" s="26">
        <f t="shared" ca="1" si="55"/>
        <v>0</v>
      </c>
      <c r="G173" s="27">
        <f t="shared" ca="1" si="56"/>
        <v>0</v>
      </c>
      <c r="H173" s="27">
        <f t="shared" ca="1" si="57"/>
        <v>0</v>
      </c>
      <c r="I173" s="83">
        <f t="shared" ca="1" si="63"/>
        <v>-999</v>
      </c>
      <c r="J173" s="35">
        <f t="shared" ca="1" si="58"/>
        <v>6</v>
      </c>
      <c r="K173" t="str">
        <f t="shared" ca="1" si="59"/>
        <v>SO₂</v>
      </c>
      <c r="M173" s="197">
        <f t="shared" ca="1" si="60"/>
        <v>-999</v>
      </c>
      <c r="N173" s="196" t="str">
        <f t="shared" si="64"/>
        <v>Gas</v>
      </c>
      <c r="O173" s="33" t="str">
        <f t="shared" si="64"/>
        <v>H</v>
      </c>
      <c r="P173" s="24">
        <f t="shared" si="67"/>
        <v>11</v>
      </c>
    </row>
    <row r="174" spans="1:16" x14ac:dyDescent="0.25">
      <c r="A174" t="str">
        <f t="shared" ca="1" si="72"/>
        <v>-Sd-7-0</v>
      </c>
      <c r="B174" s="25" t="str">
        <f t="shared" si="61"/>
        <v/>
      </c>
      <c r="C174" s="35">
        <f>Information!$B$18</f>
        <v>0</v>
      </c>
      <c r="D174" t="str">
        <f t="shared" ca="1" si="73"/>
        <v>7</v>
      </c>
      <c r="E174" t="str">
        <f t="shared" si="74"/>
        <v>Sd</v>
      </c>
      <c r="F174" s="26">
        <f t="shared" ca="1" si="55"/>
        <v>0</v>
      </c>
      <c r="G174" s="27">
        <f t="shared" ca="1" si="56"/>
        <v>0</v>
      </c>
      <c r="H174" s="27">
        <f t="shared" ca="1" si="57"/>
        <v>0</v>
      </c>
      <c r="I174" s="83">
        <f t="shared" ca="1" si="63"/>
        <v>-999</v>
      </c>
      <c r="J174" s="35">
        <f t="shared" ca="1" si="58"/>
        <v>7</v>
      </c>
      <c r="K174" t="str">
        <f t="shared" ca="1" si="59"/>
        <v>SO₂</v>
      </c>
      <c r="M174" s="197">
        <f t="shared" ca="1" si="60"/>
        <v>-999</v>
      </c>
      <c r="N174" s="196" t="str">
        <f t="shared" si="64"/>
        <v>Gas</v>
      </c>
      <c r="O174" s="33" t="str">
        <f t="shared" si="64"/>
        <v>H</v>
      </c>
      <c r="P174" s="24">
        <f t="shared" si="67"/>
        <v>12</v>
      </c>
    </row>
    <row r="175" spans="1:16" x14ac:dyDescent="0.25">
      <c r="A175" t="str">
        <f t="shared" ca="1" si="72"/>
        <v>-Sd-8-0</v>
      </c>
      <c r="B175" s="25" t="str">
        <f t="shared" si="61"/>
        <v/>
      </c>
      <c r="C175" s="35">
        <f>Information!$B$18</f>
        <v>0</v>
      </c>
      <c r="D175" t="str">
        <f t="shared" ca="1" si="73"/>
        <v>8</v>
      </c>
      <c r="E175" t="str">
        <f t="shared" si="74"/>
        <v>Sd</v>
      </c>
      <c r="F175" s="26">
        <f t="shared" ca="1" si="55"/>
        <v>0</v>
      </c>
      <c r="G175" s="27">
        <f t="shared" ca="1" si="56"/>
        <v>0</v>
      </c>
      <c r="H175" s="27">
        <f t="shared" ca="1" si="57"/>
        <v>0</v>
      </c>
      <c r="I175" s="83">
        <f t="shared" ca="1" si="63"/>
        <v>-999</v>
      </c>
      <c r="J175" s="35">
        <f t="shared" ca="1" si="58"/>
        <v>8</v>
      </c>
      <c r="K175" t="str">
        <f t="shared" ca="1" si="59"/>
        <v>SO₂</v>
      </c>
      <c r="M175" s="197">
        <f t="shared" ca="1" si="60"/>
        <v>-999</v>
      </c>
      <c r="N175" s="196" t="str">
        <f t="shared" si="64"/>
        <v>Gas</v>
      </c>
      <c r="O175" s="33" t="str">
        <f t="shared" si="64"/>
        <v>H</v>
      </c>
      <c r="P175" s="24">
        <f t="shared" si="67"/>
        <v>13</v>
      </c>
    </row>
    <row r="176" spans="1:16" x14ac:dyDescent="0.25">
      <c r="A176" t="str">
        <f t="shared" ca="1" si="72"/>
        <v>-Sd-9-0</v>
      </c>
      <c r="B176" s="25" t="str">
        <f t="shared" si="61"/>
        <v/>
      </c>
      <c r="C176" s="35">
        <f>Information!$B$18</f>
        <v>0</v>
      </c>
      <c r="D176" t="str">
        <f t="shared" ca="1" si="73"/>
        <v>9</v>
      </c>
      <c r="E176" t="str">
        <f t="shared" si="74"/>
        <v>Sd</v>
      </c>
      <c r="F176" s="26">
        <f t="shared" ca="1" si="55"/>
        <v>0</v>
      </c>
      <c r="G176" s="27">
        <f t="shared" ca="1" si="56"/>
        <v>0</v>
      </c>
      <c r="H176" s="27">
        <f t="shared" ca="1" si="57"/>
        <v>0</v>
      </c>
      <c r="I176" s="83">
        <f t="shared" ca="1" si="63"/>
        <v>-999</v>
      </c>
      <c r="J176" s="35">
        <f t="shared" ca="1" si="58"/>
        <v>9</v>
      </c>
      <c r="K176" t="str">
        <f t="shared" ca="1" si="59"/>
        <v>SO₂</v>
      </c>
      <c r="M176" s="197">
        <f t="shared" ca="1" si="60"/>
        <v>-999</v>
      </c>
      <c r="N176" s="196" t="str">
        <f t="shared" si="64"/>
        <v>Gas</v>
      </c>
      <c r="O176" s="33" t="str">
        <f t="shared" si="64"/>
        <v>H</v>
      </c>
      <c r="P176" s="24">
        <f t="shared" si="67"/>
        <v>14</v>
      </c>
    </row>
    <row r="177" spans="1:16" x14ac:dyDescent="0.25">
      <c r="A177" t="str">
        <f t="shared" ca="1" si="72"/>
        <v>-Sd-10-0</v>
      </c>
      <c r="B177" s="25" t="str">
        <f t="shared" si="61"/>
        <v/>
      </c>
      <c r="C177" s="35">
        <f>Information!$B$18</f>
        <v>0</v>
      </c>
      <c r="D177" t="str">
        <f t="shared" ca="1" si="73"/>
        <v>10</v>
      </c>
      <c r="E177" t="str">
        <f t="shared" si="74"/>
        <v>Sd</v>
      </c>
      <c r="F177" s="26">
        <f t="shared" ca="1" si="55"/>
        <v>0</v>
      </c>
      <c r="G177" s="27">
        <f t="shared" ca="1" si="56"/>
        <v>0</v>
      </c>
      <c r="H177" s="27">
        <f t="shared" ca="1" si="57"/>
        <v>0</v>
      </c>
      <c r="I177" s="83">
        <f t="shared" ca="1" si="63"/>
        <v>-999</v>
      </c>
      <c r="J177" s="35">
        <f t="shared" ca="1" si="58"/>
        <v>10</v>
      </c>
      <c r="K177" t="str">
        <f t="shared" ca="1" si="59"/>
        <v>SO₂</v>
      </c>
      <c r="M177" s="197">
        <f t="shared" ca="1" si="60"/>
        <v>-999</v>
      </c>
      <c r="N177" s="196" t="str">
        <f t="shared" si="64"/>
        <v>Gas</v>
      </c>
      <c r="O177" s="33" t="str">
        <f t="shared" si="64"/>
        <v>H</v>
      </c>
      <c r="P177" s="24">
        <f t="shared" si="67"/>
        <v>15</v>
      </c>
    </row>
    <row r="178" spans="1:16" x14ac:dyDescent="0.25">
      <c r="A178" t="str">
        <f t="shared" ca="1" si="72"/>
        <v>-Sd-11-0</v>
      </c>
      <c r="B178" s="25" t="str">
        <f t="shared" si="61"/>
        <v/>
      </c>
      <c r="C178" s="35">
        <f>Information!$B$18</f>
        <v>0</v>
      </c>
      <c r="D178" t="str">
        <f t="shared" ca="1" si="73"/>
        <v>11</v>
      </c>
      <c r="E178" t="str">
        <f t="shared" si="74"/>
        <v>Sd</v>
      </c>
      <c r="F178" s="26">
        <f t="shared" ca="1" si="55"/>
        <v>0</v>
      </c>
      <c r="G178" s="27">
        <f t="shared" ca="1" si="56"/>
        <v>0</v>
      </c>
      <c r="H178" s="27">
        <f t="shared" ca="1" si="57"/>
        <v>0</v>
      </c>
      <c r="I178" s="83">
        <f t="shared" ca="1" si="63"/>
        <v>-999</v>
      </c>
      <c r="J178" s="35" t="str">
        <f t="shared" ca="1" si="58"/>
        <v xml:space="preserve">11 (Reserve) </v>
      </c>
      <c r="K178" t="str">
        <f t="shared" ca="1" si="59"/>
        <v>SO₂</v>
      </c>
      <c r="M178" s="197">
        <f t="shared" ca="1" si="60"/>
        <v>-999</v>
      </c>
      <c r="N178" s="196" t="str">
        <f t="shared" si="64"/>
        <v>Gas</v>
      </c>
      <c r="O178" s="33" t="str">
        <f t="shared" si="64"/>
        <v>H</v>
      </c>
      <c r="P178" s="24">
        <f t="shared" si="67"/>
        <v>16</v>
      </c>
    </row>
    <row r="179" spans="1:16" x14ac:dyDescent="0.25">
      <c r="A179" t="str">
        <f t="shared" ca="1" si="72"/>
        <v>-Sd-12-0</v>
      </c>
      <c r="B179" s="25" t="str">
        <f t="shared" si="61"/>
        <v/>
      </c>
      <c r="C179" s="35">
        <f>Information!$B$18</f>
        <v>0</v>
      </c>
      <c r="D179" t="str">
        <f t="shared" ca="1" si="73"/>
        <v>12</v>
      </c>
      <c r="E179" t="str">
        <f t="shared" si="74"/>
        <v>Sd</v>
      </c>
      <c r="F179" s="26">
        <f t="shared" ca="1" si="55"/>
        <v>0</v>
      </c>
      <c r="G179" s="27">
        <f t="shared" ca="1" si="56"/>
        <v>0</v>
      </c>
      <c r="H179" s="27">
        <f t="shared" ca="1" si="57"/>
        <v>0</v>
      </c>
      <c r="I179" s="83">
        <f t="shared" ca="1" si="63"/>
        <v>-999</v>
      </c>
      <c r="J179" s="35" t="str">
        <f t="shared" ca="1" si="58"/>
        <v xml:space="preserve">12 (Reserve) </v>
      </c>
      <c r="K179" t="str">
        <f t="shared" ca="1" si="59"/>
        <v>SO₂</v>
      </c>
      <c r="M179" s="197">
        <f t="shared" ca="1" si="60"/>
        <v>-999</v>
      </c>
      <c r="N179" s="196" t="str">
        <f t="shared" si="64"/>
        <v>Gas</v>
      </c>
      <c r="O179" s="33" t="str">
        <f t="shared" si="64"/>
        <v>H</v>
      </c>
      <c r="P179" s="24">
        <f t="shared" si="67"/>
        <v>17</v>
      </c>
    </row>
    <row r="180" spans="1:16" x14ac:dyDescent="0.25">
      <c r="A180" t="str">
        <f t="shared" ca="1" si="72"/>
        <v>-Sd-13-0</v>
      </c>
      <c r="B180" s="25" t="str">
        <f t="shared" si="61"/>
        <v/>
      </c>
      <c r="C180" s="35">
        <f>Information!$B$18</f>
        <v>0</v>
      </c>
      <c r="D180" t="str">
        <f t="shared" ca="1" si="73"/>
        <v>13</v>
      </c>
      <c r="E180" t="str">
        <f t="shared" si="74"/>
        <v>Sd</v>
      </c>
      <c r="F180" s="26">
        <f t="shared" ca="1" si="55"/>
        <v>0</v>
      </c>
      <c r="G180" s="27">
        <f t="shared" ca="1" si="56"/>
        <v>0</v>
      </c>
      <c r="H180" s="27">
        <f t="shared" ca="1" si="57"/>
        <v>0</v>
      </c>
      <c r="I180" s="83">
        <f t="shared" ca="1" si="63"/>
        <v>-999</v>
      </c>
      <c r="J180" s="35" t="str">
        <f t="shared" ca="1" si="58"/>
        <v xml:space="preserve">13 (Reserve) </v>
      </c>
      <c r="K180" t="str">
        <f t="shared" ca="1" si="59"/>
        <v>SO₂</v>
      </c>
      <c r="M180" s="197">
        <f t="shared" ca="1" si="60"/>
        <v>-999</v>
      </c>
      <c r="N180" s="196" t="str">
        <f t="shared" si="64"/>
        <v>Gas</v>
      </c>
      <c r="O180" s="33" t="str">
        <f t="shared" si="64"/>
        <v>H</v>
      </c>
      <c r="P180" s="24">
        <f t="shared" si="67"/>
        <v>18</v>
      </c>
    </row>
    <row r="181" spans="1:16" x14ac:dyDescent="0.25">
      <c r="A181" t="str">
        <f ca="1">B181&amp;"-"&amp;E181&amp;"-"&amp;D181&amp;"-"&amp;C181</f>
        <v>-Ed-1-0</v>
      </c>
      <c r="B181" s="25" t="str">
        <f t="shared" si="61"/>
        <v/>
      </c>
      <c r="C181" s="35">
        <f>Information!$B$18</f>
        <v>0</v>
      </c>
      <c r="D181" t="str">
        <f ca="1">TRIM(LEFT(J181,2))</f>
        <v>1</v>
      </c>
      <c r="E181" s="2" t="s">
        <v>209</v>
      </c>
      <c r="F181" s="26" t="str">
        <f t="shared" ca="1" si="55"/>
        <v/>
      </c>
      <c r="G181" s="27">
        <f t="shared" ca="1" si="56"/>
        <v>0</v>
      </c>
      <c r="H181" s="27">
        <f t="shared" ca="1" si="57"/>
        <v>0</v>
      </c>
      <c r="I181" s="83">
        <f t="shared" ca="1" si="63"/>
        <v>-999</v>
      </c>
      <c r="J181" s="35">
        <f t="shared" ca="1" si="58"/>
        <v>1</v>
      </c>
      <c r="K181" t="str">
        <f t="shared" ca="1" si="59"/>
        <v>ethyl benzene</v>
      </c>
      <c r="M181" s="197">
        <f t="shared" ca="1" si="60"/>
        <v>-999</v>
      </c>
      <c r="N181" s="196" t="str">
        <f t="shared" si="64"/>
        <v>Gas</v>
      </c>
      <c r="O181" s="33" t="s">
        <v>39</v>
      </c>
      <c r="P181" s="24">
        <f t="shared" si="67"/>
        <v>6</v>
      </c>
    </row>
    <row r="182" spans="1:16" x14ac:dyDescent="0.25">
      <c r="A182" t="str">
        <f t="shared" ref="A182:A193" ca="1" si="75">B182&amp;"-"&amp;E182&amp;"-"&amp;D182&amp;"-"&amp;C182</f>
        <v>-Ed-2-0</v>
      </c>
      <c r="B182" s="25" t="str">
        <f t="shared" si="61"/>
        <v/>
      </c>
      <c r="C182" s="35">
        <f>Information!$B$18</f>
        <v>0</v>
      </c>
      <c r="D182" t="str">
        <f t="shared" ref="D182:D193" ca="1" si="76">TRIM(LEFT(J182,2))</f>
        <v>2</v>
      </c>
      <c r="E182" t="str">
        <f>E181</f>
        <v>Ed</v>
      </c>
      <c r="F182" s="26" t="str">
        <f t="shared" ca="1" si="55"/>
        <v/>
      </c>
      <c r="G182" s="27">
        <f t="shared" ca="1" si="56"/>
        <v>0</v>
      </c>
      <c r="H182" s="27">
        <f t="shared" ca="1" si="57"/>
        <v>0</v>
      </c>
      <c r="I182" s="83">
        <f t="shared" ca="1" si="63"/>
        <v>-999</v>
      </c>
      <c r="J182" s="35">
        <f t="shared" ca="1" si="58"/>
        <v>2</v>
      </c>
      <c r="K182" t="str">
        <f t="shared" ca="1" si="59"/>
        <v>ethyl benzene</v>
      </c>
      <c r="M182" s="197">
        <f t="shared" ca="1" si="60"/>
        <v>-999</v>
      </c>
      <c r="N182" s="196" t="str">
        <f t="shared" si="64"/>
        <v>Gas</v>
      </c>
      <c r="O182" s="33" t="str">
        <f t="shared" si="64"/>
        <v>I</v>
      </c>
      <c r="P182" s="24">
        <f t="shared" si="67"/>
        <v>7</v>
      </c>
    </row>
    <row r="183" spans="1:16" x14ac:dyDescent="0.25">
      <c r="A183" t="str">
        <f t="shared" ca="1" si="75"/>
        <v>-Ed-3-0</v>
      </c>
      <c r="B183" s="25" t="str">
        <f t="shared" si="61"/>
        <v/>
      </c>
      <c r="C183" s="35">
        <f>Information!$B$18</f>
        <v>0</v>
      </c>
      <c r="D183" t="str">
        <f t="shared" ca="1" si="76"/>
        <v>3</v>
      </c>
      <c r="E183" t="str">
        <f t="shared" ref="E183:E193" si="77">E182</f>
        <v>Ed</v>
      </c>
      <c r="F183" s="26" t="str">
        <f t="shared" ca="1" si="55"/>
        <v/>
      </c>
      <c r="G183" s="27">
        <f t="shared" ca="1" si="56"/>
        <v>0</v>
      </c>
      <c r="H183" s="27">
        <f t="shared" ca="1" si="57"/>
        <v>0</v>
      </c>
      <c r="I183" s="83">
        <f t="shared" ca="1" si="63"/>
        <v>-999</v>
      </c>
      <c r="J183" s="35">
        <f t="shared" ca="1" si="58"/>
        <v>3</v>
      </c>
      <c r="K183" t="str">
        <f t="shared" ca="1" si="59"/>
        <v>ethyl benzene</v>
      </c>
      <c r="M183" s="197">
        <f t="shared" ca="1" si="60"/>
        <v>-999</v>
      </c>
      <c r="N183" s="196" t="str">
        <f t="shared" si="64"/>
        <v>Gas</v>
      </c>
      <c r="O183" s="33" t="str">
        <f t="shared" si="64"/>
        <v>I</v>
      </c>
      <c r="P183" s="24">
        <f t="shared" si="67"/>
        <v>8</v>
      </c>
    </row>
    <row r="184" spans="1:16" x14ac:dyDescent="0.25">
      <c r="A184" t="str">
        <f t="shared" ca="1" si="75"/>
        <v>-Ed-4-0</v>
      </c>
      <c r="B184" s="25" t="str">
        <f t="shared" si="61"/>
        <v/>
      </c>
      <c r="C184" s="35">
        <f>Information!$B$18</f>
        <v>0</v>
      </c>
      <c r="D184" t="str">
        <f t="shared" ca="1" si="76"/>
        <v>4</v>
      </c>
      <c r="E184" t="str">
        <f t="shared" si="77"/>
        <v>Ed</v>
      </c>
      <c r="F184" s="26" t="str">
        <f t="shared" ca="1" si="55"/>
        <v/>
      </c>
      <c r="G184" s="27">
        <f t="shared" ca="1" si="56"/>
        <v>0</v>
      </c>
      <c r="H184" s="27">
        <f t="shared" ca="1" si="57"/>
        <v>0</v>
      </c>
      <c r="I184" s="83">
        <f t="shared" ca="1" si="63"/>
        <v>-999</v>
      </c>
      <c r="J184" s="35" t="str">
        <f t="shared" ca="1" si="58"/>
        <v>4 (Reserve)</v>
      </c>
      <c r="K184" t="str">
        <f t="shared" ca="1" si="59"/>
        <v>ethyl benzene</v>
      </c>
      <c r="M184" s="197">
        <f t="shared" ca="1" si="60"/>
        <v>-999</v>
      </c>
      <c r="N184" s="196" t="str">
        <f t="shared" si="64"/>
        <v>Gas</v>
      </c>
      <c r="O184" s="33" t="str">
        <f t="shared" si="64"/>
        <v>I</v>
      </c>
      <c r="P184" s="24">
        <f t="shared" si="67"/>
        <v>9</v>
      </c>
    </row>
    <row r="185" spans="1:16" x14ac:dyDescent="0.25">
      <c r="A185" t="str">
        <f t="shared" ca="1" si="75"/>
        <v>-Ed-5-0</v>
      </c>
      <c r="B185" s="25" t="str">
        <f t="shared" si="61"/>
        <v/>
      </c>
      <c r="C185" s="35">
        <f>Information!$B$18</f>
        <v>0</v>
      </c>
      <c r="D185" t="str">
        <f t="shared" ca="1" si="76"/>
        <v>5</v>
      </c>
      <c r="E185" t="str">
        <f t="shared" si="77"/>
        <v>Ed</v>
      </c>
      <c r="F185" s="26" t="str">
        <f t="shared" ca="1" si="55"/>
        <v/>
      </c>
      <c r="G185" s="27">
        <f t="shared" ca="1" si="56"/>
        <v>0</v>
      </c>
      <c r="H185" s="27">
        <f t="shared" ca="1" si="57"/>
        <v>0</v>
      </c>
      <c r="I185" s="83">
        <f t="shared" ca="1" si="63"/>
        <v>-999</v>
      </c>
      <c r="J185" s="35" t="str">
        <f t="shared" ca="1" si="58"/>
        <v>5 (Reserve)</v>
      </c>
      <c r="K185" t="str">
        <f t="shared" ca="1" si="59"/>
        <v>ethyl benzene</v>
      </c>
      <c r="M185" s="197">
        <f t="shared" ca="1" si="60"/>
        <v>-999</v>
      </c>
      <c r="N185" s="196" t="str">
        <f t="shared" si="64"/>
        <v>Gas</v>
      </c>
      <c r="O185" s="33" t="str">
        <f t="shared" si="64"/>
        <v>I</v>
      </c>
      <c r="P185" s="24">
        <f t="shared" si="67"/>
        <v>10</v>
      </c>
    </row>
    <row r="186" spans="1:16" x14ac:dyDescent="0.25">
      <c r="A186" t="str">
        <f t="shared" ca="1" si="75"/>
        <v>-Ed-6-0</v>
      </c>
      <c r="B186" s="25" t="str">
        <f t="shared" si="61"/>
        <v/>
      </c>
      <c r="C186" s="35">
        <f>Information!$B$18</f>
        <v>0</v>
      </c>
      <c r="D186" t="str">
        <f t="shared" ca="1" si="76"/>
        <v>6</v>
      </c>
      <c r="E186" t="str">
        <f t="shared" si="77"/>
        <v>Ed</v>
      </c>
      <c r="F186" s="26">
        <f t="shared" ca="1" si="55"/>
        <v>0</v>
      </c>
      <c r="G186" s="27">
        <f t="shared" ca="1" si="56"/>
        <v>0</v>
      </c>
      <c r="H186" s="27">
        <f t="shared" ca="1" si="57"/>
        <v>0</v>
      </c>
      <c r="I186" s="83">
        <f t="shared" ca="1" si="63"/>
        <v>-999</v>
      </c>
      <c r="J186" s="35">
        <f t="shared" ca="1" si="58"/>
        <v>6</v>
      </c>
      <c r="K186" t="str">
        <f t="shared" ca="1" si="59"/>
        <v>ethyl benzene</v>
      </c>
      <c r="M186" s="197">
        <f t="shared" ca="1" si="60"/>
        <v>-999</v>
      </c>
      <c r="N186" s="196" t="str">
        <f t="shared" si="64"/>
        <v>Gas</v>
      </c>
      <c r="O186" s="33" t="str">
        <f t="shared" si="64"/>
        <v>I</v>
      </c>
      <c r="P186" s="24">
        <f t="shared" si="67"/>
        <v>11</v>
      </c>
    </row>
    <row r="187" spans="1:16" x14ac:dyDescent="0.25">
      <c r="A187" t="str">
        <f t="shared" ca="1" si="75"/>
        <v>-Ed-7-0</v>
      </c>
      <c r="B187" s="25" t="str">
        <f t="shared" si="61"/>
        <v/>
      </c>
      <c r="C187" s="35">
        <f>Information!$B$18</f>
        <v>0</v>
      </c>
      <c r="D187" t="str">
        <f t="shared" ca="1" si="76"/>
        <v>7</v>
      </c>
      <c r="E187" t="str">
        <f t="shared" si="77"/>
        <v>Ed</v>
      </c>
      <c r="F187" s="26">
        <f t="shared" ca="1" si="55"/>
        <v>0</v>
      </c>
      <c r="G187" s="27">
        <f t="shared" ca="1" si="56"/>
        <v>0</v>
      </c>
      <c r="H187" s="27">
        <f t="shared" ca="1" si="57"/>
        <v>0</v>
      </c>
      <c r="I187" s="83">
        <f t="shared" ca="1" si="63"/>
        <v>-999</v>
      </c>
      <c r="J187" s="35">
        <f t="shared" ca="1" si="58"/>
        <v>7</v>
      </c>
      <c r="K187" t="str">
        <f t="shared" ca="1" si="59"/>
        <v>ethyl benzene</v>
      </c>
      <c r="M187" s="197">
        <f t="shared" ca="1" si="60"/>
        <v>-999</v>
      </c>
      <c r="N187" s="196" t="str">
        <f t="shared" si="64"/>
        <v>Gas</v>
      </c>
      <c r="O187" s="33" t="str">
        <f t="shared" si="64"/>
        <v>I</v>
      </c>
      <c r="P187" s="24">
        <f t="shared" si="67"/>
        <v>12</v>
      </c>
    </row>
    <row r="188" spans="1:16" x14ac:dyDescent="0.25">
      <c r="A188" t="str">
        <f t="shared" ca="1" si="75"/>
        <v>-Ed-8-0</v>
      </c>
      <c r="B188" s="25" t="str">
        <f t="shared" si="61"/>
        <v/>
      </c>
      <c r="C188" s="35">
        <f>Information!$B$18</f>
        <v>0</v>
      </c>
      <c r="D188" t="str">
        <f t="shared" ca="1" si="76"/>
        <v>8</v>
      </c>
      <c r="E188" t="str">
        <f t="shared" si="77"/>
        <v>Ed</v>
      </c>
      <c r="F188" s="26">
        <f t="shared" ca="1" si="55"/>
        <v>0</v>
      </c>
      <c r="G188" s="27">
        <f t="shared" ca="1" si="56"/>
        <v>0</v>
      </c>
      <c r="H188" s="27">
        <f t="shared" ca="1" si="57"/>
        <v>0</v>
      </c>
      <c r="I188" s="83">
        <f t="shared" ca="1" si="63"/>
        <v>-999</v>
      </c>
      <c r="J188" s="35">
        <f t="shared" ca="1" si="58"/>
        <v>8</v>
      </c>
      <c r="K188" t="str">
        <f t="shared" ca="1" si="59"/>
        <v>ethyl benzene</v>
      </c>
      <c r="M188" s="197">
        <f t="shared" ca="1" si="60"/>
        <v>-999</v>
      </c>
      <c r="N188" s="196" t="str">
        <f t="shared" si="64"/>
        <v>Gas</v>
      </c>
      <c r="O188" s="33" t="str">
        <f t="shared" si="64"/>
        <v>I</v>
      </c>
      <c r="P188" s="24">
        <f t="shared" si="67"/>
        <v>13</v>
      </c>
    </row>
    <row r="189" spans="1:16" x14ac:dyDescent="0.25">
      <c r="A189" t="str">
        <f t="shared" ca="1" si="75"/>
        <v>-Ed-9-0</v>
      </c>
      <c r="B189" s="25" t="str">
        <f t="shared" si="61"/>
        <v/>
      </c>
      <c r="C189" s="35">
        <f>Information!$B$18</f>
        <v>0</v>
      </c>
      <c r="D189" t="str">
        <f t="shared" ca="1" si="76"/>
        <v>9</v>
      </c>
      <c r="E189" t="str">
        <f t="shared" si="77"/>
        <v>Ed</v>
      </c>
      <c r="F189" s="26">
        <f t="shared" ca="1" si="55"/>
        <v>0</v>
      </c>
      <c r="G189" s="27">
        <f t="shared" ca="1" si="56"/>
        <v>0</v>
      </c>
      <c r="H189" s="27">
        <f t="shared" ca="1" si="57"/>
        <v>0</v>
      </c>
      <c r="I189" s="83">
        <f t="shared" ca="1" si="63"/>
        <v>-999</v>
      </c>
      <c r="J189" s="35">
        <f t="shared" ca="1" si="58"/>
        <v>9</v>
      </c>
      <c r="K189" t="str">
        <f t="shared" ca="1" si="59"/>
        <v>ethyl benzene</v>
      </c>
      <c r="M189" s="197">
        <f t="shared" ca="1" si="60"/>
        <v>-999</v>
      </c>
      <c r="N189" s="196" t="str">
        <f t="shared" si="64"/>
        <v>Gas</v>
      </c>
      <c r="O189" s="33" t="str">
        <f t="shared" si="64"/>
        <v>I</v>
      </c>
      <c r="P189" s="24">
        <f t="shared" si="67"/>
        <v>14</v>
      </c>
    </row>
    <row r="190" spans="1:16" x14ac:dyDescent="0.25">
      <c r="A190" t="str">
        <f t="shared" ca="1" si="75"/>
        <v>-Ed-10-0</v>
      </c>
      <c r="B190" s="25" t="str">
        <f t="shared" si="61"/>
        <v/>
      </c>
      <c r="C190" s="35">
        <f>Information!$B$18</f>
        <v>0</v>
      </c>
      <c r="D190" t="str">
        <f t="shared" ca="1" si="76"/>
        <v>10</v>
      </c>
      <c r="E190" t="str">
        <f t="shared" si="77"/>
        <v>Ed</v>
      </c>
      <c r="F190" s="26">
        <f t="shared" ca="1" si="55"/>
        <v>0</v>
      </c>
      <c r="G190" s="27">
        <f t="shared" ca="1" si="56"/>
        <v>0</v>
      </c>
      <c r="H190" s="27">
        <f t="shared" ca="1" si="57"/>
        <v>0</v>
      </c>
      <c r="I190" s="83">
        <f t="shared" ca="1" si="63"/>
        <v>-999</v>
      </c>
      <c r="J190" s="35">
        <f t="shared" ca="1" si="58"/>
        <v>10</v>
      </c>
      <c r="K190" t="str">
        <f t="shared" ca="1" si="59"/>
        <v>ethyl benzene</v>
      </c>
      <c r="M190" s="197">
        <f t="shared" ca="1" si="60"/>
        <v>-999</v>
      </c>
      <c r="N190" s="196" t="str">
        <f t="shared" si="64"/>
        <v>Gas</v>
      </c>
      <c r="O190" s="33" t="str">
        <f t="shared" si="64"/>
        <v>I</v>
      </c>
      <c r="P190" s="24">
        <f t="shared" si="67"/>
        <v>15</v>
      </c>
    </row>
    <row r="191" spans="1:16" x14ac:dyDescent="0.25">
      <c r="A191" t="str">
        <f t="shared" ca="1" si="75"/>
        <v>-Ed-11-0</v>
      </c>
      <c r="B191" s="25" t="str">
        <f t="shared" si="61"/>
        <v/>
      </c>
      <c r="C191" s="35">
        <f>Information!$B$18</f>
        <v>0</v>
      </c>
      <c r="D191" t="str">
        <f t="shared" ca="1" si="76"/>
        <v>11</v>
      </c>
      <c r="E191" t="str">
        <f t="shared" si="77"/>
        <v>Ed</v>
      </c>
      <c r="F191" s="26">
        <f t="shared" ca="1" si="55"/>
        <v>0</v>
      </c>
      <c r="G191" s="27">
        <f t="shared" ca="1" si="56"/>
        <v>0</v>
      </c>
      <c r="H191" s="27">
        <f t="shared" ca="1" si="57"/>
        <v>0</v>
      </c>
      <c r="I191" s="83">
        <f t="shared" ca="1" si="63"/>
        <v>-999</v>
      </c>
      <c r="J191" s="35" t="str">
        <f t="shared" ca="1" si="58"/>
        <v xml:space="preserve">11 (Reserve) </v>
      </c>
      <c r="K191" t="str">
        <f t="shared" ca="1" si="59"/>
        <v>ethyl benzene</v>
      </c>
      <c r="M191" s="197">
        <f t="shared" ca="1" si="60"/>
        <v>-999</v>
      </c>
      <c r="N191" s="196" t="str">
        <f t="shared" si="64"/>
        <v>Gas</v>
      </c>
      <c r="O191" s="33" t="str">
        <f t="shared" si="64"/>
        <v>I</v>
      </c>
      <c r="P191" s="24">
        <f t="shared" si="67"/>
        <v>16</v>
      </c>
    </row>
    <row r="192" spans="1:16" x14ac:dyDescent="0.25">
      <c r="A192" t="str">
        <f t="shared" ca="1" si="75"/>
        <v>-Ed-12-0</v>
      </c>
      <c r="B192" s="25" t="str">
        <f t="shared" si="61"/>
        <v/>
      </c>
      <c r="C192" s="35">
        <f>Information!$B$18</f>
        <v>0</v>
      </c>
      <c r="D192" t="str">
        <f t="shared" ca="1" si="76"/>
        <v>12</v>
      </c>
      <c r="E192" t="str">
        <f t="shared" si="77"/>
        <v>Ed</v>
      </c>
      <c r="F192" s="26">
        <f t="shared" ca="1" si="55"/>
        <v>0</v>
      </c>
      <c r="G192" s="27">
        <f t="shared" ca="1" si="56"/>
        <v>0</v>
      </c>
      <c r="H192" s="27">
        <f t="shared" ca="1" si="57"/>
        <v>0</v>
      </c>
      <c r="I192" s="83">
        <f t="shared" ca="1" si="63"/>
        <v>-999</v>
      </c>
      <c r="J192" s="35" t="str">
        <f t="shared" ca="1" si="58"/>
        <v xml:space="preserve">12 (Reserve) </v>
      </c>
      <c r="K192" t="str">
        <f t="shared" ca="1" si="59"/>
        <v>ethyl benzene</v>
      </c>
      <c r="M192" s="197">
        <f t="shared" ca="1" si="60"/>
        <v>-999</v>
      </c>
      <c r="N192" s="196" t="str">
        <f t="shared" si="64"/>
        <v>Gas</v>
      </c>
      <c r="O192" s="33" t="str">
        <f t="shared" si="64"/>
        <v>I</v>
      </c>
      <c r="P192" s="24">
        <f t="shared" si="67"/>
        <v>17</v>
      </c>
    </row>
    <row r="193" spans="1:16" x14ac:dyDescent="0.25">
      <c r="A193" t="str">
        <f t="shared" ca="1" si="75"/>
        <v>-Ed-13-0</v>
      </c>
      <c r="B193" s="25" t="str">
        <f t="shared" si="61"/>
        <v/>
      </c>
      <c r="C193" s="35">
        <f>Information!$B$18</f>
        <v>0</v>
      </c>
      <c r="D193" t="str">
        <f t="shared" ca="1" si="76"/>
        <v>13</v>
      </c>
      <c r="E193" t="str">
        <f t="shared" si="77"/>
        <v>Ed</v>
      </c>
      <c r="F193" s="26">
        <f t="shared" ca="1" si="55"/>
        <v>0</v>
      </c>
      <c r="G193" s="27">
        <f t="shared" ca="1" si="56"/>
        <v>0</v>
      </c>
      <c r="H193" s="27">
        <f t="shared" ca="1" si="57"/>
        <v>0</v>
      </c>
      <c r="I193" s="83">
        <f t="shared" ca="1" si="63"/>
        <v>-999</v>
      </c>
      <c r="J193" s="35" t="str">
        <f t="shared" ca="1" si="58"/>
        <v xml:space="preserve">13 (Reserve) </v>
      </c>
      <c r="K193" t="str">
        <f t="shared" ca="1" si="59"/>
        <v>ethyl benzene</v>
      </c>
      <c r="M193" s="197">
        <f t="shared" ca="1" si="60"/>
        <v>-999</v>
      </c>
      <c r="N193" s="196" t="str">
        <f t="shared" si="64"/>
        <v>Gas</v>
      </c>
      <c r="O193" s="33" t="str">
        <f t="shared" si="64"/>
        <v>I</v>
      </c>
      <c r="P193" s="24">
        <f t="shared" si="67"/>
        <v>18</v>
      </c>
    </row>
    <row r="194" spans="1:16" x14ac:dyDescent="0.25">
      <c r="A194" t="str">
        <f ca="1">B194&amp;"-"&amp;E194&amp;"-"&amp;D194&amp;"-"&amp;C194</f>
        <v>-Td-1-0</v>
      </c>
      <c r="B194" s="25" t="str">
        <f t="shared" si="61"/>
        <v/>
      </c>
      <c r="C194" s="35">
        <f>Information!$B$18</f>
        <v>0</v>
      </c>
      <c r="D194" t="str">
        <f ca="1">TRIM(LEFT(J194,2))</f>
        <v>1</v>
      </c>
      <c r="E194" s="2" t="s">
        <v>210</v>
      </c>
      <c r="F194" s="26" t="str">
        <f t="shared" ref="F194:F219" ca="1" si="78">INDIRECT(N194&amp;"!B"&amp;P194)</f>
        <v/>
      </c>
      <c r="G194" s="27">
        <f t="shared" ref="G194:G219" ca="1" si="79">INDIRECT(N194&amp;"!C"&amp;P194)</f>
        <v>0</v>
      </c>
      <c r="H194" s="27">
        <f t="shared" ref="H194:H219" ca="1" si="80">INDIRECT(N194&amp;"!D"&amp;P194)</f>
        <v>0</v>
      </c>
      <c r="I194" s="83">
        <f t="shared" ca="1" si="63"/>
        <v>-999</v>
      </c>
      <c r="J194" s="35">
        <f t="shared" ref="J194:J219" ca="1" si="81">INDIRECT(N194&amp;"!A"&amp;P194)</f>
        <v>1</v>
      </c>
      <c r="K194" t="str">
        <f t="shared" ref="K194:K219" ca="1" si="82">INDIRECT(N194&amp;"!"&amp;O194&amp;"3")</f>
        <v>toluene</v>
      </c>
      <c r="M194" s="197">
        <f t="shared" ref="M194:M219" ca="1" si="83">IF(ISBLANK(INDIRECT(N194&amp;"!"&amp;O194&amp;P194)),-999,INDIRECT(N194&amp;"!"&amp;O194&amp;P194))</f>
        <v>-999</v>
      </c>
      <c r="N194" s="196" t="str">
        <f t="shared" si="64"/>
        <v>Gas</v>
      </c>
      <c r="O194" s="33" t="s">
        <v>40</v>
      </c>
      <c r="P194" s="24">
        <f t="shared" si="67"/>
        <v>6</v>
      </c>
    </row>
    <row r="195" spans="1:16" x14ac:dyDescent="0.25">
      <c r="A195" t="str">
        <f t="shared" ref="A195:A206" ca="1" si="84">B195&amp;"-"&amp;E195&amp;"-"&amp;D195&amp;"-"&amp;C195</f>
        <v>-Td-2-0</v>
      </c>
      <c r="B195" s="25" t="str">
        <f t="shared" ref="B195:B219" si="85">B194</f>
        <v/>
      </c>
      <c r="C195" s="35">
        <f>Information!$B$18</f>
        <v>0</v>
      </c>
      <c r="D195" t="str">
        <f t="shared" ref="D195:D206" ca="1" si="86">TRIM(LEFT(J195,2))</f>
        <v>2</v>
      </c>
      <c r="E195" t="str">
        <f>E194</f>
        <v>Td</v>
      </c>
      <c r="F195" s="26" t="str">
        <f t="shared" ca="1" si="78"/>
        <v/>
      </c>
      <c r="G195" s="27">
        <f t="shared" ca="1" si="79"/>
        <v>0</v>
      </c>
      <c r="H195" s="27">
        <f t="shared" ca="1" si="80"/>
        <v>0</v>
      </c>
      <c r="I195" s="83">
        <f t="shared" ref="I195:I219" ca="1" si="87">IFERROR(VALUE(M195),-999)</f>
        <v>-999</v>
      </c>
      <c r="J195" s="35">
        <f t="shared" ca="1" si="81"/>
        <v>2</v>
      </c>
      <c r="K195" t="str">
        <f t="shared" ca="1" si="82"/>
        <v>toluene</v>
      </c>
      <c r="M195" s="197">
        <f t="shared" ca="1" si="83"/>
        <v>-999</v>
      </c>
      <c r="N195" s="196" t="str">
        <f t="shared" ref="N195:O219" si="88">N194</f>
        <v>Gas</v>
      </c>
      <c r="O195" s="33" t="str">
        <f t="shared" si="88"/>
        <v>J</v>
      </c>
      <c r="P195" s="24">
        <f t="shared" si="67"/>
        <v>7</v>
      </c>
    </row>
    <row r="196" spans="1:16" x14ac:dyDescent="0.25">
      <c r="A196" t="str">
        <f t="shared" ca="1" si="84"/>
        <v>-Td-3-0</v>
      </c>
      <c r="B196" s="25" t="str">
        <f t="shared" si="85"/>
        <v/>
      </c>
      <c r="C196" s="35">
        <f>Information!$B$18</f>
        <v>0</v>
      </c>
      <c r="D196" t="str">
        <f t="shared" ca="1" si="86"/>
        <v>3</v>
      </c>
      <c r="E196" t="str">
        <f t="shared" ref="E196:E206" si="89">E195</f>
        <v>Td</v>
      </c>
      <c r="F196" s="26" t="str">
        <f t="shared" ca="1" si="78"/>
        <v/>
      </c>
      <c r="G196" s="27">
        <f t="shared" ca="1" si="79"/>
        <v>0</v>
      </c>
      <c r="H196" s="27">
        <f t="shared" ca="1" si="80"/>
        <v>0</v>
      </c>
      <c r="I196" s="83">
        <f t="shared" ca="1" si="87"/>
        <v>-999</v>
      </c>
      <c r="J196" s="35">
        <f t="shared" ca="1" si="81"/>
        <v>3</v>
      </c>
      <c r="K196" t="str">
        <f t="shared" ca="1" si="82"/>
        <v>toluene</v>
      </c>
      <c r="M196" s="197">
        <f t="shared" ca="1" si="83"/>
        <v>-999</v>
      </c>
      <c r="N196" s="196" t="str">
        <f t="shared" si="88"/>
        <v>Gas</v>
      </c>
      <c r="O196" s="33" t="str">
        <f t="shared" si="88"/>
        <v>J</v>
      </c>
      <c r="P196" s="24">
        <f t="shared" si="67"/>
        <v>8</v>
      </c>
    </row>
    <row r="197" spans="1:16" x14ac:dyDescent="0.25">
      <c r="A197" t="str">
        <f t="shared" ca="1" si="84"/>
        <v>-Td-4-0</v>
      </c>
      <c r="B197" s="25" t="str">
        <f t="shared" si="85"/>
        <v/>
      </c>
      <c r="C197" s="35">
        <f>Information!$B$18</f>
        <v>0</v>
      </c>
      <c r="D197" t="str">
        <f t="shared" ca="1" si="86"/>
        <v>4</v>
      </c>
      <c r="E197" t="str">
        <f t="shared" si="89"/>
        <v>Td</v>
      </c>
      <c r="F197" s="26" t="str">
        <f t="shared" ca="1" si="78"/>
        <v/>
      </c>
      <c r="G197" s="27">
        <f t="shared" ca="1" si="79"/>
        <v>0</v>
      </c>
      <c r="H197" s="27">
        <f t="shared" ca="1" si="80"/>
        <v>0</v>
      </c>
      <c r="I197" s="83">
        <f t="shared" ca="1" si="87"/>
        <v>-999</v>
      </c>
      <c r="J197" s="35" t="str">
        <f t="shared" ca="1" si="81"/>
        <v>4 (Reserve)</v>
      </c>
      <c r="K197" t="str">
        <f t="shared" ca="1" si="82"/>
        <v>toluene</v>
      </c>
      <c r="M197" s="197">
        <f t="shared" ca="1" si="83"/>
        <v>-999</v>
      </c>
      <c r="N197" s="196" t="str">
        <f t="shared" si="88"/>
        <v>Gas</v>
      </c>
      <c r="O197" s="33" t="str">
        <f t="shared" si="88"/>
        <v>J</v>
      </c>
      <c r="P197" s="24">
        <f t="shared" si="67"/>
        <v>9</v>
      </c>
    </row>
    <row r="198" spans="1:16" x14ac:dyDescent="0.25">
      <c r="A198" t="str">
        <f t="shared" ca="1" si="84"/>
        <v>-Td-5-0</v>
      </c>
      <c r="B198" s="25" t="str">
        <f t="shared" si="85"/>
        <v/>
      </c>
      <c r="C198" s="35">
        <f>Information!$B$18</f>
        <v>0</v>
      </c>
      <c r="D198" t="str">
        <f t="shared" ca="1" si="86"/>
        <v>5</v>
      </c>
      <c r="E198" t="str">
        <f t="shared" si="89"/>
        <v>Td</v>
      </c>
      <c r="F198" s="26" t="str">
        <f t="shared" ca="1" si="78"/>
        <v/>
      </c>
      <c r="G198" s="27">
        <f t="shared" ca="1" si="79"/>
        <v>0</v>
      </c>
      <c r="H198" s="27">
        <f t="shared" ca="1" si="80"/>
        <v>0</v>
      </c>
      <c r="I198" s="83">
        <f t="shared" ca="1" si="87"/>
        <v>-999</v>
      </c>
      <c r="J198" s="35" t="str">
        <f t="shared" ca="1" si="81"/>
        <v>5 (Reserve)</v>
      </c>
      <c r="K198" t="str">
        <f t="shared" ca="1" si="82"/>
        <v>toluene</v>
      </c>
      <c r="M198" s="197">
        <f t="shared" ca="1" si="83"/>
        <v>-999</v>
      </c>
      <c r="N198" s="196" t="str">
        <f t="shared" si="88"/>
        <v>Gas</v>
      </c>
      <c r="O198" s="33" t="str">
        <f t="shared" si="88"/>
        <v>J</v>
      </c>
      <c r="P198" s="24">
        <f t="shared" si="67"/>
        <v>10</v>
      </c>
    </row>
    <row r="199" spans="1:16" x14ac:dyDescent="0.25">
      <c r="A199" t="str">
        <f t="shared" ca="1" si="84"/>
        <v>-Td-6-0</v>
      </c>
      <c r="B199" s="25" t="str">
        <f t="shared" si="85"/>
        <v/>
      </c>
      <c r="C199" s="35">
        <f>Information!$B$18</f>
        <v>0</v>
      </c>
      <c r="D199" t="str">
        <f t="shared" ca="1" si="86"/>
        <v>6</v>
      </c>
      <c r="E199" t="str">
        <f t="shared" si="89"/>
        <v>Td</v>
      </c>
      <c r="F199" s="26">
        <f t="shared" ca="1" si="78"/>
        <v>0</v>
      </c>
      <c r="G199" s="27">
        <f t="shared" ca="1" si="79"/>
        <v>0</v>
      </c>
      <c r="H199" s="27">
        <f t="shared" ca="1" si="80"/>
        <v>0</v>
      </c>
      <c r="I199" s="83">
        <f t="shared" ca="1" si="87"/>
        <v>-999</v>
      </c>
      <c r="J199" s="35">
        <f t="shared" ca="1" si="81"/>
        <v>6</v>
      </c>
      <c r="K199" t="str">
        <f t="shared" ca="1" si="82"/>
        <v>toluene</v>
      </c>
      <c r="M199" s="197">
        <f t="shared" ca="1" si="83"/>
        <v>-999</v>
      </c>
      <c r="N199" s="196" t="str">
        <f t="shared" si="88"/>
        <v>Gas</v>
      </c>
      <c r="O199" s="33" t="str">
        <f t="shared" si="88"/>
        <v>J</v>
      </c>
      <c r="P199" s="24">
        <f t="shared" si="67"/>
        <v>11</v>
      </c>
    </row>
    <row r="200" spans="1:16" x14ac:dyDescent="0.25">
      <c r="A200" t="str">
        <f t="shared" ca="1" si="84"/>
        <v>-Td-7-0</v>
      </c>
      <c r="B200" s="25" t="str">
        <f t="shared" si="85"/>
        <v/>
      </c>
      <c r="C200" s="35">
        <f>Information!$B$18</f>
        <v>0</v>
      </c>
      <c r="D200" t="str">
        <f t="shared" ca="1" si="86"/>
        <v>7</v>
      </c>
      <c r="E200" t="str">
        <f t="shared" si="89"/>
        <v>Td</v>
      </c>
      <c r="F200" s="26">
        <f t="shared" ca="1" si="78"/>
        <v>0</v>
      </c>
      <c r="G200" s="27">
        <f t="shared" ca="1" si="79"/>
        <v>0</v>
      </c>
      <c r="H200" s="27">
        <f t="shared" ca="1" si="80"/>
        <v>0</v>
      </c>
      <c r="I200" s="83">
        <f t="shared" ca="1" si="87"/>
        <v>-999</v>
      </c>
      <c r="J200" s="35">
        <f t="shared" ca="1" si="81"/>
        <v>7</v>
      </c>
      <c r="K200" t="str">
        <f t="shared" ca="1" si="82"/>
        <v>toluene</v>
      </c>
      <c r="M200" s="197">
        <f t="shared" ca="1" si="83"/>
        <v>-999</v>
      </c>
      <c r="N200" s="196" t="str">
        <f t="shared" si="88"/>
        <v>Gas</v>
      </c>
      <c r="O200" s="33" t="str">
        <f t="shared" si="88"/>
        <v>J</v>
      </c>
      <c r="P200" s="24">
        <f t="shared" si="67"/>
        <v>12</v>
      </c>
    </row>
    <row r="201" spans="1:16" x14ac:dyDescent="0.25">
      <c r="A201" t="str">
        <f t="shared" ca="1" si="84"/>
        <v>-Td-8-0</v>
      </c>
      <c r="B201" s="25" t="str">
        <f t="shared" si="85"/>
        <v/>
      </c>
      <c r="C201" s="35">
        <f>Information!$B$18</f>
        <v>0</v>
      </c>
      <c r="D201" t="str">
        <f t="shared" ca="1" si="86"/>
        <v>8</v>
      </c>
      <c r="E201" t="str">
        <f t="shared" si="89"/>
        <v>Td</v>
      </c>
      <c r="F201" s="26">
        <f t="shared" ca="1" si="78"/>
        <v>0</v>
      </c>
      <c r="G201" s="27">
        <f t="shared" ca="1" si="79"/>
        <v>0</v>
      </c>
      <c r="H201" s="27">
        <f t="shared" ca="1" si="80"/>
        <v>0</v>
      </c>
      <c r="I201" s="83">
        <f t="shared" ca="1" si="87"/>
        <v>-999</v>
      </c>
      <c r="J201" s="35">
        <f t="shared" ca="1" si="81"/>
        <v>8</v>
      </c>
      <c r="K201" t="str">
        <f t="shared" ca="1" si="82"/>
        <v>toluene</v>
      </c>
      <c r="M201" s="197">
        <f t="shared" ca="1" si="83"/>
        <v>-999</v>
      </c>
      <c r="N201" s="196" t="str">
        <f t="shared" si="88"/>
        <v>Gas</v>
      </c>
      <c r="O201" s="33" t="str">
        <f t="shared" si="88"/>
        <v>J</v>
      </c>
      <c r="P201" s="24">
        <f t="shared" si="67"/>
        <v>13</v>
      </c>
    </row>
    <row r="202" spans="1:16" x14ac:dyDescent="0.25">
      <c r="A202" t="str">
        <f t="shared" ca="1" si="84"/>
        <v>-Td-9-0</v>
      </c>
      <c r="B202" s="25" t="str">
        <f t="shared" si="85"/>
        <v/>
      </c>
      <c r="C202" s="35">
        <f>Information!$B$18</f>
        <v>0</v>
      </c>
      <c r="D202" t="str">
        <f t="shared" ca="1" si="86"/>
        <v>9</v>
      </c>
      <c r="E202" t="str">
        <f t="shared" si="89"/>
        <v>Td</v>
      </c>
      <c r="F202" s="26">
        <f t="shared" ca="1" si="78"/>
        <v>0</v>
      </c>
      <c r="G202" s="27">
        <f t="shared" ca="1" si="79"/>
        <v>0</v>
      </c>
      <c r="H202" s="27">
        <f t="shared" ca="1" si="80"/>
        <v>0</v>
      </c>
      <c r="I202" s="83">
        <f t="shared" ca="1" si="87"/>
        <v>-999</v>
      </c>
      <c r="J202" s="35">
        <f t="shared" ca="1" si="81"/>
        <v>9</v>
      </c>
      <c r="K202" t="str">
        <f t="shared" ca="1" si="82"/>
        <v>toluene</v>
      </c>
      <c r="M202" s="197">
        <f t="shared" ca="1" si="83"/>
        <v>-999</v>
      </c>
      <c r="N202" s="196" t="str">
        <f t="shared" si="88"/>
        <v>Gas</v>
      </c>
      <c r="O202" s="33" t="str">
        <f t="shared" si="88"/>
        <v>J</v>
      </c>
      <c r="P202" s="24">
        <f t="shared" si="67"/>
        <v>14</v>
      </c>
    </row>
    <row r="203" spans="1:16" x14ac:dyDescent="0.25">
      <c r="A203" t="str">
        <f t="shared" ca="1" si="84"/>
        <v>-Td-10-0</v>
      </c>
      <c r="B203" s="25" t="str">
        <f t="shared" si="85"/>
        <v/>
      </c>
      <c r="C203" s="35">
        <f>Information!$B$18</f>
        <v>0</v>
      </c>
      <c r="D203" t="str">
        <f t="shared" ca="1" si="86"/>
        <v>10</v>
      </c>
      <c r="E203" t="str">
        <f t="shared" si="89"/>
        <v>Td</v>
      </c>
      <c r="F203" s="26">
        <f t="shared" ca="1" si="78"/>
        <v>0</v>
      </c>
      <c r="G203" s="27">
        <f t="shared" ca="1" si="79"/>
        <v>0</v>
      </c>
      <c r="H203" s="27">
        <f t="shared" ca="1" si="80"/>
        <v>0</v>
      </c>
      <c r="I203" s="83">
        <f t="shared" ca="1" si="87"/>
        <v>-999</v>
      </c>
      <c r="J203" s="35">
        <f t="shared" ca="1" si="81"/>
        <v>10</v>
      </c>
      <c r="K203" t="str">
        <f t="shared" ca="1" si="82"/>
        <v>toluene</v>
      </c>
      <c r="M203" s="197">
        <f t="shared" ca="1" si="83"/>
        <v>-999</v>
      </c>
      <c r="N203" s="196" t="str">
        <f t="shared" si="88"/>
        <v>Gas</v>
      </c>
      <c r="O203" s="33" t="str">
        <f t="shared" si="88"/>
        <v>J</v>
      </c>
      <c r="P203" s="24">
        <f t="shared" si="67"/>
        <v>15</v>
      </c>
    </row>
    <row r="204" spans="1:16" x14ac:dyDescent="0.25">
      <c r="A204" t="str">
        <f t="shared" ca="1" si="84"/>
        <v>-Td-11-0</v>
      </c>
      <c r="B204" s="25" t="str">
        <f t="shared" si="85"/>
        <v/>
      </c>
      <c r="C204" s="35">
        <f>Information!$B$18</f>
        <v>0</v>
      </c>
      <c r="D204" t="str">
        <f t="shared" ca="1" si="86"/>
        <v>11</v>
      </c>
      <c r="E204" t="str">
        <f t="shared" si="89"/>
        <v>Td</v>
      </c>
      <c r="F204" s="26">
        <f t="shared" ca="1" si="78"/>
        <v>0</v>
      </c>
      <c r="G204" s="27">
        <f t="shared" ca="1" si="79"/>
        <v>0</v>
      </c>
      <c r="H204" s="27">
        <f t="shared" ca="1" si="80"/>
        <v>0</v>
      </c>
      <c r="I204" s="83">
        <f t="shared" ca="1" si="87"/>
        <v>-999</v>
      </c>
      <c r="J204" s="35" t="str">
        <f t="shared" ca="1" si="81"/>
        <v xml:space="preserve">11 (Reserve) </v>
      </c>
      <c r="K204" t="str">
        <f t="shared" ca="1" si="82"/>
        <v>toluene</v>
      </c>
      <c r="M204" s="197">
        <f t="shared" ca="1" si="83"/>
        <v>-999</v>
      </c>
      <c r="N204" s="196" t="str">
        <f t="shared" si="88"/>
        <v>Gas</v>
      </c>
      <c r="O204" s="33" t="str">
        <f t="shared" si="88"/>
        <v>J</v>
      </c>
      <c r="P204" s="24">
        <f t="shared" si="67"/>
        <v>16</v>
      </c>
    </row>
    <row r="205" spans="1:16" x14ac:dyDescent="0.25">
      <c r="A205" t="str">
        <f t="shared" ca="1" si="84"/>
        <v>-Td-12-0</v>
      </c>
      <c r="B205" s="25" t="str">
        <f t="shared" si="85"/>
        <v/>
      </c>
      <c r="C205" s="35">
        <f>Information!$B$18</f>
        <v>0</v>
      </c>
      <c r="D205" t="str">
        <f t="shared" ca="1" si="86"/>
        <v>12</v>
      </c>
      <c r="E205" t="str">
        <f t="shared" si="89"/>
        <v>Td</v>
      </c>
      <c r="F205" s="26">
        <f t="shared" ca="1" si="78"/>
        <v>0</v>
      </c>
      <c r="G205" s="27">
        <f t="shared" ca="1" si="79"/>
        <v>0</v>
      </c>
      <c r="H205" s="27">
        <f t="shared" ca="1" si="80"/>
        <v>0</v>
      </c>
      <c r="I205" s="83">
        <f t="shared" ca="1" si="87"/>
        <v>-999</v>
      </c>
      <c r="J205" s="35" t="str">
        <f t="shared" ca="1" si="81"/>
        <v xml:space="preserve">12 (Reserve) </v>
      </c>
      <c r="K205" t="str">
        <f t="shared" ca="1" si="82"/>
        <v>toluene</v>
      </c>
      <c r="M205" s="197">
        <f t="shared" ca="1" si="83"/>
        <v>-999</v>
      </c>
      <c r="N205" s="196" t="str">
        <f t="shared" si="88"/>
        <v>Gas</v>
      </c>
      <c r="O205" s="33" t="str">
        <f t="shared" si="88"/>
        <v>J</v>
      </c>
      <c r="P205" s="24">
        <f t="shared" si="67"/>
        <v>17</v>
      </c>
    </row>
    <row r="206" spans="1:16" x14ac:dyDescent="0.25">
      <c r="A206" t="str">
        <f t="shared" ca="1" si="84"/>
        <v>-Td-13-0</v>
      </c>
      <c r="B206" s="25" t="str">
        <f t="shared" si="85"/>
        <v/>
      </c>
      <c r="C206" s="35">
        <f>Information!$B$18</f>
        <v>0</v>
      </c>
      <c r="D206" t="str">
        <f t="shared" ca="1" si="86"/>
        <v>13</v>
      </c>
      <c r="E206" t="str">
        <f t="shared" si="89"/>
        <v>Td</v>
      </c>
      <c r="F206" s="26">
        <f t="shared" ca="1" si="78"/>
        <v>0</v>
      </c>
      <c r="G206" s="27">
        <f t="shared" ca="1" si="79"/>
        <v>0</v>
      </c>
      <c r="H206" s="27">
        <f t="shared" ca="1" si="80"/>
        <v>0</v>
      </c>
      <c r="I206" s="83">
        <f t="shared" ca="1" si="87"/>
        <v>-999</v>
      </c>
      <c r="J206" s="35" t="str">
        <f t="shared" ca="1" si="81"/>
        <v xml:space="preserve">13 (Reserve) </v>
      </c>
      <c r="K206" t="str">
        <f t="shared" ca="1" si="82"/>
        <v>toluene</v>
      </c>
      <c r="M206" s="197">
        <f t="shared" ca="1" si="83"/>
        <v>-999</v>
      </c>
      <c r="N206" s="196" t="str">
        <f t="shared" si="88"/>
        <v>Gas</v>
      </c>
      <c r="O206" s="33" t="str">
        <f t="shared" si="88"/>
        <v>J</v>
      </c>
      <c r="P206" s="24">
        <f t="shared" si="67"/>
        <v>18</v>
      </c>
    </row>
    <row r="207" spans="1:16" x14ac:dyDescent="0.25">
      <c r="A207" t="str">
        <f ca="1">B207&amp;"-"&amp;E207&amp;"-"&amp;D207&amp;"-"&amp;C207</f>
        <v>-Xd-1-0</v>
      </c>
      <c r="B207" s="25" t="str">
        <f t="shared" si="85"/>
        <v/>
      </c>
      <c r="C207" s="35">
        <f>Information!$B$18</f>
        <v>0</v>
      </c>
      <c r="D207" t="str">
        <f ca="1">TRIM(LEFT(J207,2))</f>
        <v>1</v>
      </c>
      <c r="E207" s="2" t="s">
        <v>211</v>
      </c>
      <c r="F207" s="26" t="str">
        <f t="shared" ca="1" si="78"/>
        <v/>
      </c>
      <c r="G207" s="27">
        <f t="shared" ca="1" si="79"/>
        <v>0</v>
      </c>
      <c r="H207" s="27">
        <f t="shared" ca="1" si="80"/>
        <v>0</v>
      </c>
      <c r="I207" s="83">
        <f t="shared" ca="1" si="87"/>
        <v>-999</v>
      </c>
      <c r="J207" s="35">
        <f t="shared" ca="1" si="81"/>
        <v>1</v>
      </c>
      <c r="K207" t="str">
        <f t="shared" ca="1" si="82"/>
        <v>xylene</v>
      </c>
      <c r="M207" s="197">
        <f t="shared" ca="1" si="83"/>
        <v>-999</v>
      </c>
      <c r="N207" s="196" t="str">
        <f t="shared" si="88"/>
        <v>Gas</v>
      </c>
      <c r="O207" s="33" t="s">
        <v>33</v>
      </c>
      <c r="P207" s="24">
        <f t="shared" ref="P207:P219" si="90">P194</f>
        <v>6</v>
      </c>
    </row>
    <row r="208" spans="1:16" x14ac:dyDescent="0.25">
      <c r="A208" t="str">
        <f t="shared" ref="A208:A209" ca="1" si="91">B208&amp;"-"&amp;E208&amp;"-"&amp;D208&amp;"-"&amp;C208</f>
        <v>-Xd-2-0</v>
      </c>
      <c r="B208" s="25" t="str">
        <f t="shared" si="85"/>
        <v/>
      </c>
      <c r="C208" s="35">
        <f>Information!$B$18</f>
        <v>0</v>
      </c>
      <c r="D208" t="str">
        <f t="shared" ref="D208:D217" ca="1" si="92">TRIM(LEFT(J208,2))</f>
        <v>2</v>
      </c>
      <c r="E208" t="str">
        <f>E207</f>
        <v>Xd</v>
      </c>
      <c r="F208" s="26" t="str">
        <f t="shared" ca="1" si="78"/>
        <v/>
      </c>
      <c r="G208" s="27">
        <f t="shared" ca="1" si="79"/>
        <v>0</v>
      </c>
      <c r="H208" s="27">
        <f t="shared" ca="1" si="80"/>
        <v>0</v>
      </c>
      <c r="I208" s="83">
        <f t="shared" ca="1" si="87"/>
        <v>-999</v>
      </c>
      <c r="J208" s="35">
        <f t="shared" ca="1" si="81"/>
        <v>2</v>
      </c>
      <c r="K208" t="str">
        <f t="shared" ca="1" si="82"/>
        <v>xylene</v>
      </c>
      <c r="M208" s="197">
        <f t="shared" ca="1" si="83"/>
        <v>-999</v>
      </c>
      <c r="N208" s="196" t="str">
        <f t="shared" si="88"/>
        <v>Gas</v>
      </c>
      <c r="O208" s="33" t="str">
        <f t="shared" si="88"/>
        <v>K</v>
      </c>
      <c r="P208" s="24">
        <f t="shared" si="90"/>
        <v>7</v>
      </c>
    </row>
    <row r="209" spans="1:16" x14ac:dyDescent="0.25">
      <c r="A209" t="str">
        <f t="shared" ca="1" si="91"/>
        <v>-Xd-3-0</v>
      </c>
      <c r="B209" s="25" t="str">
        <f t="shared" si="85"/>
        <v/>
      </c>
      <c r="C209" s="35">
        <f>Information!$B$18</f>
        <v>0</v>
      </c>
      <c r="D209" t="str">
        <f t="shared" ca="1" si="92"/>
        <v>3</v>
      </c>
      <c r="E209" t="str">
        <f t="shared" ref="E209:E219" si="93">E208</f>
        <v>Xd</v>
      </c>
      <c r="F209" s="26" t="str">
        <f t="shared" ca="1" si="78"/>
        <v/>
      </c>
      <c r="G209" s="27">
        <f t="shared" ca="1" si="79"/>
        <v>0</v>
      </c>
      <c r="H209" s="27">
        <f t="shared" ca="1" si="80"/>
        <v>0</v>
      </c>
      <c r="I209" s="83">
        <f t="shared" ca="1" si="87"/>
        <v>-999</v>
      </c>
      <c r="J209" s="35">
        <f t="shared" ca="1" si="81"/>
        <v>3</v>
      </c>
      <c r="K209" t="str">
        <f t="shared" ca="1" si="82"/>
        <v>xylene</v>
      </c>
      <c r="M209" s="197">
        <f t="shared" ca="1" si="83"/>
        <v>-999</v>
      </c>
      <c r="N209" s="196" t="str">
        <f t="shared" si="88"/>
        <v>Gas</v>
      </c>
      <c r="O209" s="33" t="str">
        <f t="shared" si="88"/>
        <v>K</v>
      </c>
      <c r="P209" s="24">
        <f t="shared" si="90"/>
        <v>8</v>
      </c>
    </row>
    <row r="210" spans="1:16" x14ac:dyDescent="0.25">
      <c r="A210" t="str">
        <f ca="1">B210&amp;"-"&amp;E210&amp;"-"&amp;D210&amp;"-"&amp;C210</f>
        <v>-Xd-4-0</v>
      </c>
      <c r="B210" s="25" t="str">
        <f t="shared" si="85"/>
        <v/>
      </c>
      <c r="C210" s="35">
        <f>Information!$B$18</f>
        <v>0</v>
      </c>
      <c r="D210" t="str">
        <f t="shared" ca="1" si="92"/>
        <v>4</v>
      </c>
      <c r="E210" t="str">
        <f t="shared" si="93"/>
        <v>Xd</v>
      </c>
      <c r="F210" s="26" t="str">
        <f t="shared" ca="1" si="78"/>
        <v/>
      </c>
      <c r="G210" s="27">
        <f t="shared" ca="1" si="79"/>
        <v>0</v>
      </c>
      <c r="H210" s="27">
        <f t="shared" ca="1" si="80"/>
        <v>0</v>
      </c>
      <c r="I210" s="83">
        <f t="shared" ca="1" si="87"/>
        <v>-999</v>
      </c>
      <c r="J210" s="35" t="str">
        <f t="shared" ca="1" si="81"/>
        <v>4 (Reserve)</v>
      </c>
      <c r="K210" t="str">
        <f t="shared" ca="1" si="82"/>
        <v>xylene</v>
      </c>
      <c r="M210" s="197">
        <f t="shared" ca="1" si="83"/>
        <v>-999</v>
      </c>
      <c r="N210" s="196" t="str">
        <f t="shared" si="88"/>
        <v>Gas</v>
      </c>
      <c r="O210" s="33" t="str">
        <f t="shared" si="88"/>
        <v>K</v>
      </c>
      <c r="P210" s="24">
        <f t="shared" si="90"/>
        <v>9</v>
      </c>
    </row>
    <row r="211" spans="1:16" x14ac:dyDescent="0.25">
      <c r="A211" t="str">
        <f t="shared" ref="A211:A217" ca="1" si="94">B211&amp;"-"&amp;E211&amp;"-"&amp;D211&amp;"-"&amp;C211</f>
        <v>-Xd-5-0</v>
      </c>
      <c r="B211" s="25" t="str">
        <f t="shared" si="85"/>
        <v/>
      </c>
      <c r="C211" s="35">
        <f>Information!$B$18</f>
        <v>0</v>
      </c>
      <c r="D211" t="str">
        <f t="shared" ca="1" si="92"/>
        <v>5</v>
      </c>
      <c r="E211" t="str">
        <f t="shared" si="93"/>
        <v>Xd</v>
      </c>
      <c r="F211" s="26" t="str">
        <f t="shared" ca="1" si="78"/>
        <v/>
      </c>
      <c r="G211" s="27">
        <f t="shared" ca="1" si="79"/>
        <v>0</v>
      </c>
      <c r="H211" s="27">
        <f t="shared" ca="1" si="80"/>
        <v>0</v>
      </c>
      <c r="I211" s="83">
        <f t="shared" ca="1" si="87"/>
        <v>-999</v>
      </c>
      <c r="J211" s="35" t="str">
        <f t="shared" ca="1" si="81"/>
        <v>5 (Reserve)</v>
      </c>
      <c r="K211" t="str">
        <f t="shared" ca="1" si="82"/>
        <v>xylene</v>
      </c>
      <c r="M211" s="197">
        <f t="shared" ca="1" si="83"/>
        <v>-999</v>
      </c>
      <c r="N211" s="196" t="str">
        <f t="shared" si="88"/>
        <v>Gas</v>
      </c>
      <c r="O211" s="33" t="str">
        <f t="shared" si="88"/>
        <v>K</v>
      </c>
      <c r="P211" s="24">
        <f t="shared" si="90"/>
        <v>10</v>
      </c>
    </row>
    <row r="212" spans="1:16" x14ac:dyDescent="0.25">
      <c r="A212" t="str">
        <f t="shared" ca="1" si="94"/>
        <v>-Xd-6-0</v>
      </c>
      <c r="B212" s="25" t="str">
        <f t="shared" si="85"/>
        <v/>
      </c>
      <c r="C212" s="35">
        <f>Information!$B$18</f>
        <v>0</v>
      </c>
      <c r="D212" t="str">
        <f t="shared" ca="1" si="92"/>
        <v>6</v>
      </c>
      <c r="E212" t="str">
        <f t="shared" si="93"/>
        <v>Xd</v>
      </c>
      <c r="F212" s="26">
        <f t="shared" ca="1" si="78"/>
        <v>0</v>
      </c>
      <c r="G212" s="27">
        <f t="shared" ca="1" si="79"/>
        <v>0</v>
      </c>
      <c r="H212" s="27">
        <f t="shared" ca="1" si="80"/>
        <v>0</v>
      </c>
      <c r="I212" s="83">
        <f t="shared" ca="1" si="87"/>
        <v>-999</v>
      </c>
      <c r="J212" s="35">
        <f t="shared" ca="1" si="81"/>
        <v>6</v>
      </c>
      <c r="K212" t="str">
        <f t="shared" ca="1" si="82"/>
        <v>xylene</v>
      </c>
      <c r="M212" s="197">
        <f t="shared" ca="1" si="83"/>
        <v>-999</v>
      </c>
      <c r="N212" s="196" t="str">
        <f t="shared" si="88"/>
        <v>Gas</v>
      </c>
      <c r="O212" s="33" t="str">
        <f t="shared" si="88"/>
        <v>K</v>
      </c>
      <c r="P212" s="24">
        <f t="shared" si="90"/>
        <v>11</v>
      </c>
    </row>
    <row r="213" spans="1:16" x14ac:dyDescent="0.25">
      <c r="A213" t="str">
        <f t="shared" ca="1" si="94"/>
        <v>-Xd-7-0</v>
      </c>
      <c r="B213" s="25" t="str">
        <f t="shared" si="85"/>
        <v/>
      </c>
      <c r="C213" s="35">
        <f>Information!$B$18</f>
        <v>0</v>
      </c>
      <c r="D213" t="str">
        <f t="shared" ca="1" si="92"/>
        <v>7</v>
      </c>
      <c r="E213" t="str">
        <f t="shared" si="93"/>
        <v>Xd</v>
      </c>
      <c r="F213" s="26">
        <f t="shared" ca="1" si="78"/>
        <v>0</v>
      </c>
      <c r="G213" s="27">
        <f t="shared" ca="1" si="79"/>
        <v>0</v>
      </c>
      <c r="H213" s="27">
        <f t="shared" ca="1" si="80"/>
        <v>0</v>
      </c>
      <c r="I213" s="83">
        <f t="shared" ca="1" si="87"/>
        <v>-999</v>
      </c>
      <c r="J213" s="35">
        <f t="shared" ca="1" si="81"/>
        <v>7</v>
      </c>
      <c r="K213" t="str">
        <f t="shared" ca="1" si="82"/>
        <v>xylene</v>
      </c>
      <c r="M213" s="197">
        <f t="shared" ca="1" si="83"/>
        <v>-999</v>
      </c>
      <c r="N213" s="196" t="str">
        <f t="shared" si="88"/>
        <v>Gas</v>
      </c>
      <c r="O213" s="33" t="str">
        <f t="shared" si="88"/>
        <v>K</v>
      </c>
      <c r="P213" s="24">
        <f t="shared" si="90"/>
        <v>12</v>
      </c>
    </row>
    <row r="214" spans="1:16" x14ac:dyDescent="0.25">
      <c r="A214" t="str">
        <f t="shared" ca="1" si="94"/>
        <v>-Xd-8-0</v>
      </c>
      <c r="B214" s="25" t="str">
        <f t="shared" si="85"/>
        <v/>
      </c>
      <c r="C214" s="35">
        <f>Information!$B$18</f>
        <v>0</v>
      </c>
      <c r="D214" t="str">
        <f t="shared" ca="1" si="92"/>
        <v>8</v>
      </c>
      <c r="E214" t="str">
        <f t="shared" si="93"/>
        <v>Xd</v>
      </c>
      <c r="F214" s="26">
        <f t="shared" ca="1" si="78"/>
        <v>0</v>
      </c>
      <c r="G214" s="27">
        <f t="shared" ca="1" si="79"/>
        <v>0</v>
      </c>
      <c r="H214" s="27">
        <f t="shared" ca="1" si="80"/>
        <v>0</v>
      </c>
      <c r="I214" s="83">
        <f t="shared" ca="1" si="87"/>
        <v>-999</v>
      </c>
      <c r="J214" s="35">
        <f t="shared" ca="1" si="81"/>
        <v>8</v>
      </c>
      <c r="K214" t="str">
        <f t="shared" ca="1" si="82"/>
        <v>xylene</v>
      </c>
      <c r="M214" s="197">
        <f t="shared" ca="1" si="83"/>
        <v>-999</v>
      </c>
      <c r="N214" s="196" t="str">
        <f t="shared" si="88"/>
        <v>Gas</v>
      </c>
      <c r="O214" s="33" t="str">
        <f t="shared" si="88"/>
        <v>K</v>
      </c>
      <c r="P214" s="24">
        <f t="shared" si="90"/>
        <v>13</v>
      </c>
    </row>
    <row r="215" spans="1:16" x14ac:dyDescent="0.25">
      <c r="A215" t="str">
        <f t="shared" ca="1" si="94"/>
        <v>-Xd-9-0</v>
      </c>
      <c r="B215" s="25" t="str">
        <f t="shared" si="85"/>
        <v/>
      </c>
      <c r="C215" s="35">
        <f>Information!$B$18</f>
        <v>0</v>
      </c>
      <c r="D215" t="str">
        <f t="shared" ca="1" si="92"/>
        <v>9</v>
      </c>
      <c r="E215" t="str">
        <f t="shared" si="93"/>
        <v>Xd</v>
      </c>
      <c r="F215" s="26">
        <f t="shared" ca="1" si="78"/>
        <v>0</v>
      </c>
      <c r="G215" s="27">
        <f t="shared" ca="1" si="79"/>
        <v>0</v>
      </c>
      <c r="H215" s="27">
        <f t="shared" ca="1" si="80"/>
        <v>0</v>
      </c>
      <c r="I215" s="83">
        <f t="shared" ca="1" si="87"/>
        <v>-999</v>
      </c>
      <c r="J215" s="35">
        <f t="shared" ca="1" si="81"/>
        <v>9</v>
      </c>
      <c r="K215" t="str">
        <f t="shared" ca="1" si="82"/>
        <v>xylene</v>
      </c>
      <c r="M215" s="197">
        <f t="shared" ca="1" si="83"/>
        <v>-999</v>
      </c>
      <c r="N215" s="196" t="str">
        <f t="shared" si="88"/>
        <v>Gas</v>
      </c>
      <c r="O215" s="33" t="str">
        <f t="shared" si="88"/>
        <v>K</v>
      </c>
      <c r="P215" s="24">
        <f t="shared" si="90"/>
        <v>14</v>
      </c>
    </row>
    <row r="216" spans="1:16" x14ac:dyDescent="0.25">
      <c r="A216" t="str">
        <f t="shared" ca="1" si="94"/>
        <v>-Xd-10-0</v>
      </c>
      <c r="B216" s="25" t="str">
        <f t="shared" si="85"/>
        <v/>
      </c>
      <c r="C216" s="35">
        <f>Information!$B$18</f>
        <v>0</v>
      </c>
      <c r="D216" t="str">
        <f t="shared" ca="1" si="92"/>
        <v>10</v>
      </c>
      <c r="E216" t="str">
        <f t="shared" si="93"/>
        <v>Xd</v>
      </c>
      <c r="F216" s="26">
        <f t="shared" ca="1" si="78"/>
        <v>0</v>
      </c>
      <c r="G216" s="27">
        <f t="shared" ca="1" si="79"/>
        <v>0</v>
      </c>
      <c r="H216" s="27">
        <f t="shared" ca="1" si="80"/>
        <v>0</v>
      </c>
      <c r="I216" s="83">
        <f t="shared" ca="1" si="87"/>
        <v>-999</v>
      </c>
      <c r="J216" s="35">
        <f t="shared" ca="1" si="81"/>
        <v>10</v>
      </c>
      <c r="K216" t="str">
        <f t="shared" ca="1" si="82"/>
        <v>xylene</v>
      </c>
      <c r="M216" s="197">
        <f t="shared" ca="1" si="83"/>
        <v>-999</v>
      </c>
      <c r="N216" s="196" t="str">
        <f t="shared" si="88"/>
        <v>Gas</v>
      </c>
      <c r="O216" s="33" t="str">
        <f t="shared" si="88"/>
        <v>K</v>
      </c>
      <c r="P216" s="24">
        <f t="shared" si="90"/>
        <v>15</v>
      </c>
    </row>
    <row r="217" spans="1:16" x14ac:dyDescent="0.25">
      <c r="A217" t="str">
        <f t="shared" ca="1" si="94"/>
        <v>-Xd-11-0</v>
      </c>
      <c r="B217" s="25" t="str">
        <f t="shared" si="85"/>
        <v/>
      </c>
      <c r="C217" s="35">
        <f>Information!$B$18</f>
        <v>0</v>
      </c>
      <c r="D217" t="str">
        <f t="shared" ca="1" si="92"/>
        <v>11</v>
      </c>
      <c r="E217" t="str">
        <f t="shared" si="93"/>
        <v>Xd</v>
      </c>
      <c r="F217" s="26">
        <f t="shared" ca="1" si="78"/>
        <v>0</v>
      </c>
      <c r="G217" s="27">
        <f t="shared" ca="1" si="79"/>
        <v>0</v>
      </c>
      <c r="H217" s="27">
        <f t="shared" ca="1" si="80"/>
        <v>0</v>
      </c>
      <c r="I217" s="83">
        <f t="shared" ca="1" si="87"/>
        <v>-999</v>
      </c>
      <c r="J217" s="35" t="str">
        <f t="shared" ca="1" si="81"/>
        <v xml:space="preserve">11 (Reserve) </v>
      </c>
      <c r="K217" t="str">
        <f t="shared" ca="1" si="82"/>
        <v>xylene</v>
      </c>
      <c r="M217" s="197">
        <f t="shared" ca="1" si="83"/>
        <v>-999</v>
      </c>
      <c r="N217" s="196" t="str">
        <f t="shared" si="88"/>
        <v>Gas</v>
      </c>
      <c r="O217" s="33" t="str">
        <f t="shared" si="88"/>
        <v>K</v>
      </c>
      <c r="P217" s="24">
        <f t="shared" si="90"/>
        <v>16</v>
      </c>
    </row>
    <row r="218" spans="1:16" x14ac:dyDescent="0.25">
      <c r="A218" t="str">
        <f ca="1">B218&amp;"-"&amp;E218&amp;"-"&amp;D218&amp;"-"&amp;C218</f>
        <v>-Xd-12-0</v>
      </c>
      <c r="B218" s="25" t="str">
        <f t="shared" si="85"/>
        <v/>
      </c>
      <c r="C218" s="35">
        <f>Information!$B$18</f>
        <v>0</v>
      </c>
      <c r="D218" t="str">
        <f ca="1">TRIM(LEFT(J218,2))</f>
        <v>12</v>
      </c>
      <c r="E218" t="str">
        <f t="shared" si="93"/>
        <v>Xd</v>
      </c>
      <c r="F218" s="26">
        <f t="shared" ca="1" si="78"/>
        <v>0</v>
      </c>
      <c r="G218" s="27">
        <f t="shared" ca="1" si="79"/>
        <v>0</v>
      </c>
      <c r="H218" s="27">
        <f t="shared" ca="1" si="80"/>
        <v>0</v>
      </c>
      <c r="I218" s="83">
        <f t="shared" ca="1" si="87"/>
        <v>-999</v>
      </c>
      <c r="J218" s="35" t="str">
        <f t="shared" ca="1" si="81"/>
        <v xml:space="preserve">12 (Reserve) </v>
      </c>
      <c r="K218" t="str">
        <f t="shared" ca="1" si="82"/>
        <v>xylene</v>
      </c>
      <c r="M218" s="197">
        <f t="shared" ca="1" si="83"/>
        <v>-999</v>
      </c>
      <c r="N218" s="196" t="str">
        <f t="shared" si="88"/>
        <v>Gas</v>
      </c>
      <c r="O218" s="33" t="str">
        <f t="shared" si="88"/>
        <v>K</v>
      </c>
      <c r="P218" s="24">
        <f t="shared" si="90"/>
        <v>17</v>
      </c>
    </row>
    <row r="219" spans="1:16" x14ac:dyDescent="0.25">
      <c r="A219" t="str">
        <f t="shared" ref="A219" ca="1" si="95">B219&amp;"-"&amp;E219&amp;"-"&amp;D219&amp;"-"&amp;C219</f>
        <v>-Xd-13-0</v>
      </c>
      <c r="B219" s="25" t="str">
        <f t="shared" si="85"/>
        <v/>
      </c>
      <c r="C219" s="35">
        <f>Information!$B$18</f>
        <v>0</v>
      </c>
      <c r="D219" t="str">
        <f t="shared" ref="D219" ca="1" si="96">TRIM(LEFT(J219,2))</f>
        <v>13</v>
      </c>
      <c r="E219" t="str">
        <f t="shared" si="93"/>
        <v>Xd</v>
      </c>
      <c r="F219" s="26">
        <f t="shared" ca="1" si="78"/>
        <v>0</v>
      </c>
      <c r="G219" s="27">
        <f t="shared" ca="1" si="79"/>
        <v>0</v>
      </c>
      <c r="H219" s="27">
        <f t="shared" ca="1" si="80"/>
        <v>0</v>
      </c>
      <c r="I219" s="83">
        <f t="shared" ca="1" si="87"/>
        <v>-999</v>
      </c>
      <c r="J219" s="35" t="str">
        <f t="shared" ca="1" si="81"/>
        <v xml:space="preserve">13 (Reserve) </v>
      </c>
      <c r="K219" t="str">
        <f t="shared" ca="1" si="82"/>
        <v>xylene</v>
      </c>
      <c r="M219" s="197">
        <f t="shared" ca="1" si="83"/>
        <v>-999</v>
      </c>
      <c r="N219" s="196" t="str">
        <f t="shared" si="88"/>
        <v>Gas</v>
      </c>
      <c r="O219" s="33" t="str">
        <f t="shared" si="88"/>
        <v>K</v>
      </c>
      <c r="P219" s="24">
        <f t="shared" si="90"/>
        <v>18</v>
      </c>
    </row>
  </sheetData>
  <sheetProtection password="C72E" sheet="1" selectLockedCells="1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44"/>
  <sheetViews>
    <sheetView workbookViewId="0">
      <selection activeCell="E6" sqref="E6"/>
    </sheetView>
  </sheetViews>
  <sheetFormatPr baseColWidth="10" defaultColWidth="11.44140625" defaultRowHeight="13.2" x14ac:dyDescent="0.25"/>
  <cols>
    <col min="1" max="1" width="18.6640625" style="2" bestFit="1" customWidth="1"/>
    <col min="2" max="2" width="33.44140625" style="2" customWidth="1"/>
    <col min="3" max="3" width="21.109375" style="180" customWidth="1"/>
    <col min="4" max="4" width="11.44140625" style="2"/>
    <col min="5" max="5" width="18.33203125" style="2" customWidth="1"/>
    <col min="6" max="16384" width="11.44140625" style="2"/>
  </cols>
  <sheetData>
    <row r="1" spans="1:12" s="30" customFormat="1" x14ac:dyDescent="0.25">
      <c r="A1" s="30" t="s">
        <v>5</v>
      </c>
      <c r="B1" s="30" t="s">
        <v>6</v>
      </c>
      <c r="C1" s="34" t="s">
        <v>7</v>
      </c>
      <c r="D1" s="30" t="s">
        <v>8</v>
      </c>
      <c r="E1" s="30" t="s">
        <v>9</v>
      </c>
      <c r="F1" s="30" t="s">
        <v>10</v>
      </c>
      <c r="G1" s="30" t="s">
        <v>11</v>
      </c>
      <c r="H1" s="30" t="s">
        <v>12</v>
      </c>
      <c r="I1" s="30" t="s">
        <v>13</v>
      </c>
      <c r="J1" s="30" t="s">
        <v>14</v>
      </c>
      <c r="K1" s="30" t="s">
        <v>15</v>
      </c>
      <c r="L1" s="30" t="s">
        <v>74</v>
      </c>
    </row>
    <row r="2" spans="1:12" x14ac:dyDescent="0.25">
      <c r="A2" s="181" t="str">
        <f ca="1">Dust!$I$1</f>
        <v>21P</v>
      </c>
      <c r="B2" s="180">
        <f ca="1">INDIRECT("Information!"&amp;B3)</f>
        <v>0</v>
      </c>
      <c r="C2" s="180">
        <f t="shared" ref="C2:L2" ca="1" si="0">INDIRECT("Information!"&amp;C3)</f>
        <v>0</v>
      </c>
      <c r="D2" s="180">
        <f t="shared" ca="1" si="0"/>
        <v>0</v>
      </c>
      <c r="E2" s="180">
        <f t="shared" ca="1" si="0"/>
        <v>0</v>
      </c>
      <c r="F2" s="180">
        <f t="shared" ca="1" si="0"/>
        <v>0</v>
      </c>
      <c r="G2" s="180">
        <f t="shared" ca="1" si="0"/>
        <v>0</v>
      </c>
      <c r="H2" s="180">
        <f t="shared" ca="1" si="0"/>
        <v>0</v>
      </c>
      <c r="I2" s="180">
        <f t="shared" ca="1" si="0"/>
        <v>0</v>
      </c>
      <c r="J2" s="182">
        <f t="shared" ca="1" si="0"/>
        <v>0</v>
      </c>
      <c r="K2" s="180">
        <f t="shared" ca="1" si="0"/>
        <v>0</v>
      </c>
      <c r="L2" s="180">
        <f t="shared" ca="1" si="0"/>
        <v>0</v>
      </c>
    </row>
    <row r="3" spans="1:12" s="200" customFormat="1" ht="10.199999999999999" x14ac:dyDescent="0.2">
      <c r="B3" s="200" t="s">
        <v>111</v>
      </c>
      <c r="C3" s="201" t="s">
        <v>112</v>
      </c>
      <c r="D3" s="201" t="s">
        <v>113</v>
      </c>
      <c r="E3" s="201" t="s">
        <v>114</v>
      </c>
      <c r="F3" s="201" t="s">
        <v>115</v>
      </c>
      <c r="G3" s="201" t="s">
        <v>116</v>
      </c>
      <c r="H3" s="201" t="s">
        <v>117</v>
      </c>
      <c r="I3" s="200" t="s">
        <v>110</v>
      </c>
      <c r="J3" s="200" t="s">
        <v>107</v>
      </c>
      <c r="K3" s="200" t="s">
        <v>108</v>
      </c>
      <c r="L3" s="200" t="s">
        <v>109</v>
      </c>
    </row>
    <row r="5" spans="1:12" x14ac:dyDescent="0.25">
      <c r="A5" s="200" t="s">
        <v>406</v>
      </c>
      <c r="B5" s="2" t="s">
        <v>270</v>
      </c>
      <c r="C5" s="180">
        <f ca="1">INDIRECT(A5)</f>
        <v>0</v>
      </c>
    </row>
    <row r="6" spans="1:12" x14ac:dyDescent="0.25">
      <c r="A6" s="200" t="s">
        <v>272</v>
      </c>
      <c r="B6" s="2" t="s">
        <v>271</v>
      </c>
      <c r="C6" s="184">
        <f ca="1">INDIRECT(A6)</f>
        <v>0</v>
      </c>
    </row>
    <row r="7" spans="1:12" x14ac:dyDescent="0.25">
      <c r="A7" s="200" t="s">
        <v>407</v>
      </c>
      <c r="B7" s="2" t="s">
        <v>138</v>
      </c>
      <c r="C7" s="180">
        <f ca="1">INDIRECT(A7)</f>
        <v>0</v>
      </c>
    </row>
    <row r="10" spans="1:12" s="30" customFormat="1" x14ac:dyDescent="0.25">
      <c r="A10" s="30" t="s">
        <v>70</v>
      </c>
      <c r="B10" s="30" t="s">
        <v>83</v>
      </c>
      <c r="C10" s="34" t="s">
        <v>84</v>
      </c>
      <c r="D10" s="30" t="s">
        <v>81</v>
      </c>
      <c r="E10" s="30" t="s">
        <v>85</v>
      </c>
      <c r="F10" s="30" t="s">
        <v>82</v>
      </c>
    </row>
    <row r="11" spans="1:12" x14ac:dyDescent="0.25">
      <c r="A11" s="2" t="s">
        <v>71</v>
      </c>
      <c r="B11" s="2" t="s">
        <v>26</v>
      </c>
      <c r="C11" s="180" t="str">
        <f t="shared" ref="C11:C16" si="1">"MU"&amp;B11</f>
        <v>MUSt</v>
      </c>
      <c r="D11" s="122">
        <f ca="1">Analysis!J4</f>
        <v>0</v>
      </c>
    </row>
    <row r="12" spans="1:12" x14ac:dyDescent="0.25">
      <c r="B12" s="2" t="s">
        <v>27</v>
      </c>
      <c r="C12" s="180" t="str">
        <f t="shared" si="1"/>
        <v>MUCd</v>
      </c>
      <c r="D12" s="122">
        <f ca="1">Analysis!J5</f>
        <v>0</v>
      </c>
    </row>
    <row r="13" spans="1:12" x14ac:dyDescent="0.25">
      <c r="B13" s="2" t="s">
        <v>28</v>
      </c>
      <c r="C13" s="180" t="str">
        <f t="shared" si="1"/>
        <v>MUCo</v>
      </c>
      <c r="D13" s="122">
        <f ca="1">Analysis!J6</f>
        <v>0</v>
      </c>
    </row>
    <row r="14" spans="1:12" x14ac:dyDescent="0.25">
      <c r="B14" s="2" t="s">
        <v>32</v>
      </c>
      <c r="C14" s="180" t="str">
        <f t="shared" si="1"/>
        <v>MUCr</v>
      </c>
      <c r="D14" s="122">
        <f ca="1">Analysis!J7</f>
        <v>0</v>
      </c>
    </row>
    <row r="15" spans="1:12" x14ac:dyDescent="0.25">
      <c r="B15" s="2" t="s">
        <v>29</v>
      </c>
      <c r="C15" s="180" t="str">
        <f t="shared" si="1"/>
        <v>MUCu</v>
      </c>
      <c r="D15" s="122">
        <f ca="1">Analysis!J8</f>
        <v>0</v>
      </c>
    </row>
    <row r="16" spans="1:12" x14ac:dyDescent="0.25">
      <c r="B16" s="2" t="s">
        <v>126</v>
      </c>
      <c r="C16" s="180" t="str">
        <f t="shared" si="1"/>
        <v>MUMn</v>
      </c>
      <c r="D16" s="122">
        <f ca="1">Analysis!J9</f>
        <v>0</v>
      </c>
    </row>
    <row r="17" spans="1:6" x14ac:dyDescent="0.25">
      <c r="B17" s="2" t="s">
        <v>30</v>
      </c>
      <c r="C17" s="180" t="str">
        <f>"MU"&amp;B17</f>
        <v>MUNi</v>
      </c>
      <c r="D17" s="122">
        <f ca="1">Analysis!J10</f>
        <v>0</v>
      </c>
    </row>
    <row r="18" spans="1:6" x14ac:dyDescent="0.25">
      <c r="B18" s="2" t="s">
        <v>31</v>
      </c>
      <c r="C18" s="180" t="str">
        <f>"MU"&amp;B18</f>
        <v>MUPb</v>
      </c>
      <c r="D18" s="122">
        <f ca="1">Analysis!J11</f>
        <v>0</v>
      </c>
    </row>
    <row r="19" spans="1:6" x14ac:dyDescent="0.25">
      <c r="B19" s="2" t="s">
        <v>127</v>
      </c>
      <c r="C19" s="180" t="str">
        <f>"MU"&amp;B19</f>
        <v>MUV</v>
      </c>
      <c r="D19" s="122">
        <f ca="1">Analysis!J12</f>
        <v>0</v>
      </c>
    </row>
    <row r="20" spans="1:6" x14ac:dyDescent="0.25">
      <c r="B20" s="2" t="s">
        <v>42</v>
      </c>
      <c r="C20" s="180" t="str">
        <f>"MU"&amp;B20</f>
        <v>MUCVF</v>
      </c>
      <c r="D20" s="122">
        <f ca="1">Analysis!J13</f>
        <v>0</v>
      </c>
    </row>
    <row r="21" spans="1:6" x14ac:dyDescent="0.25">
      <c r="A21" s="2" t="s">
        <v>72</v>
      </c>
      <c r="B21" s="2" t="str">
        <f ca="1">Analysis!E5</f>
        <v>system</v>
      </c>
      <c r="C21" s="180" t="s">
        <v>75</v>
      </c>
      <c r="D21" s="122" t="str">
        <f ca="1">Analysis!L5</f>
        <v>Sys0</v>
      </c>
      <c r="E21" s="180" t="str">
        <f ca="1">Analysis!K5</f>
        <v>please select</v>
      </c>
      <c r="F21" s="180">
        <f ca="1">Analysis!M5</f>
        <v>0</v>
      </c>
    </row>
    <row r="22" spans="1:6" x14ac:dyDescent="0.25">
      <c r="B22" s="2" t="str">
        <f ca="1">Analysis!E6</f>
        <v>probe material</v>
      </c>
      <c r="C22" s="180" t="s">
        <v>98</v>
      </c>
      <c r="D22" s="122" t="str">
        <f ca="1">Analysis!L6</f>
        <v>Mts0</v>
      </c>
      <c r="E22" s="180" t="str">
        <f ca="1">Analysis!K6</f>
        <v>please select</v>
      </c>
      <c r="F22" s="180">
        <f ca="1">Analysis!M6</f>
        <v>0</v>
      </c>
    </row>
    <row r="23" spans="1:6" x14ac:dyDescent="0.25">
      <c r="B23" s="2" t="str">
        <f ca="1">Analysis!E7</f>
        <v>diameter probe inlet</v>
      </c>
      <c r="C23" s="180" t="s">
        <v>76</v>
      </c>
      <c r="D23" s="122">
        <f ca="1">Analysis!L7</f>
        <v>0</v>
      </c>
      <c r="E23" s="180" t="s">
        <v>47</v>
      </c>
      <c r="F23" s="180">
        <f ca="1">Analysis!M7</f>
        <v>0</v>
      </c>
    </row>
    <row r="24" spans="1:6" x14ac:dyDescent="0.25">
      <c r="B24" s="2" t="str">
        <f ca="1">Analysis!E9</f>
        <v>filter material</v>
      </c>
      <c r="C24" s="180" t="s">
        <v>99</v>
      </c>
      <c r="D24" s="122" t="str">
        <f ca="1">Analysis!L9</f>
        <v>Mtf0</v>
      </c>
      <c r="E24" s="180" t="str">
        <f ca="1">Analysis!K9</f>
        <v>please select</v>
      </c>
      <c r="F24" s="180">
        <f ca="1">Analysis!M9</f>
        <v>0</v>
      </c>
    </row>
    <row r="25" spans="1:6" x14ac:dyDescent="0.25">
      <c r="B25" s="2" t="str">
        <f ca="1">Analysis!E10</f>
        <v>diameter filter</v>
      </c>
      <c r="C25" s="180" t="s">
        <v>100</v>
      </c>
      <c r="D25" s="122">
        <f ca="1">Analysis!L10</f>
        <v>0</v>
      </c>
      <c r="E25" s="180" t="s">
        <v>47</v>
      </c>
      <c r="F25" s="180">
        <f ca="1">Analysis!M10</f>
        <v>0</v>
      </c>
    </row>
    <row r="26" spans="1:6" x14ac:dyDescent="0.25">
      <c r="A26" s="2" t="s">
        <v>101</v>
      </c>
      <c r="B26" s="2" t="str">
        <f ca="1">Analysis!A16</f>
        <v>the probe head was rinsed during the proficiency test:</v>
      </c>
      <c r="C26" s="180" t="s">
        <v>77</v>
      </c>
      <c r="D26" s="122" t="str">
        <f ca="1">Analysis!L16</f>
        <v>Spu0</v>
      </c>
      <c r="E26" s="180" t="str">
        <f ca="1">Analysis!K16</f>
        <v>please select</v>
      </c>
      <c r="F26" s="180">
        <f>Analysis!G16</f>
        <v>0</v>
      </c>
    </row>
    <row r="27" spans="1:6" x14ac:dyDescent="0.25">
      <c r="B27" s="2" t="str">
        <f ca="1">Analysis!A17</f>
        <v>rinsing residues were taken into account in the measurement result:</v>
      </c>
      <c r="C27" s="180" t="s">
        <v>78</v>
      </c>
      <c r="D27" s="122" t="str">
        <f ca="1">Analysis!L17</f>
        <v>Sra0</v>
      </c>
      <c r="E27" s="180" t="str">
        <f ca="1">Analysis!K17</f>
        <v>please select</v>
      </c>
      <c r="F27" s="180">
        <f ca="1">Analysis!M17</f>
        <v>0</v>
      </c>
    </row>
    <row r="28" spans="1:6" x14ac:dyDescent="0.25">
      <c r="A28" s="2" t="s">
        <v>73</v>
      </c>
      <c r="B28" s="2" t="str">
        <f ca="1">Analysis!A20</f>
        <v>digestion conforming to</v>
      </c>
      <c r="C28" s="180" t="s">
        <v>79</v>
      </c>
      <c r="D28" s="122" t="str">
        <f ca="1">Analysis!L20</f>
        <v>Nrm0</v>
      </c>
      <c r="E28" s="180" t="str">
        <f ca="1">Analysis!K20</f>
        <v>please select</v>
      </c>
      <c r="F28" s="180">
        <f ca="1">Analysis!M20</f>
        <v>0</v>
      </c>
    </row>
    <row r="29" spans="1:6" x14ac:dyDescent="0.25">
      <c r="B29" s="2" t="str">
        <f ca="1">Analysis!A21</f>
        <v>analysis device</v>
      </c>
      <c r="C29" s="180" t="s">
        <v>80</v>
      </c>
      <c r="D29" s="122" t="str">
        <f ca="1">Analysis!L21</f>
        <v>Ang0</v>
      </c>
      <c r="E29" s="180" t="str">
        <f ca="1">Analysis!K21</f>
        <v>please select</v>
      </c>
      <c r="F29" s="180">
        <f ca="1">Analysis!M21</f>
        <v>0</v>
      </c>
    </row>
    <row r="30" spans="1:6" x14ac:dyDescent="0.25">
      <c r="A30" s="2" t="str">
        <f>A11</f>
        <v>Messunsicherheit</v>
      </c>
      <c r="B30" s="2" t="s">
        <v>205</v>
      </c>
      <c r="C30" s="184" t="str">
        <f t="shared" ref="C30:C36" si="2">"MU"&amp;B30</f>
        <v>MUNk</v>
      </c>
      <c r="D30" s="122">
        <f ca="1">Analysis!J26</f>
        <v>0</v>
      </c>
      <c r="E30" s="180"/>
      <c r="F30" s="180"/>
    </row>
    <row r="31" spans="1:6" x14ac:dyDescent="0.25">
      <c r="B31" s="2" t="s">
        <v>206</v>
      </c>
      <c r="C31" s="184" t="str">
        <f t="shared" si="2"/>
        <v>MUKk</v>
      </c>
      <c r="D31" s="199">
        <f ca="1">Analysis!J28</f>
        <v>0</v>
      </c>
    </row>
    <row r="32" spans="1:6" x14ac:dyDescent="0.25">
      <c r="B32" s="2" t="s">
        <v>207</v>
      </c>
      <c r="C32" s="184" t="str">
        <f t="shared" si="2"/>
        <v>MUCk</v>
      </c>
      <c r="D32" s="199">
        <f ca="1">Analysis!J29</f>
        <v>0</v>
      </c>
    </row>
    <row r="33" spans="1:6" x14ac:dyDescent="0.25">
      <c r="B33" s="2" t="s">
        <v>208</v>
      </c>
      <c r="C33" s="184" t="str">
        <f t="shared" si="2"/>
        <v>MUSd</v>
      </c>
      <c r="D33" s="199">
        <f ca="1">Analysis!J30</f>
        <v>0</v>
      </c>
      <c r="E33" s="180"/>
      <c r="F33" s="180"/>
    </row>
    <row r="34" spans="1:6" x14ac:dyDescent="0.25">
      <c r="B34" s="2" t="s">
        <v>209</v>
      </c>
      <c r="C34" s="184" t="str">
        <f t="shared" si="2"/>
        <v>MUEd</v>
      </c>
      <c r="D34" s="199">
        <f ca="1">Analysis!J31</f>
        <v>0</v>
      </c>
      <c r="E34" s="180"/>
      <c r="F34" s="180"/>
    </row>
    <row r="35" spans="1:6" x14ac:dyDescent="0.25">
      <c r="B35" s="2" t="s">
        <v>210</v>
      </c>
      <c r="C35" s="184" t="str">
        <f t="shared" si="2"/>
        <v>MUTd</v>
      </c>
      <c r="D35" s="199">
        <f ca="1">Analysis!J32</f>
        <v>0</v>
      </c>
      <c r="E35" s="180"/>
      <c r="F35" s="180"/>
    </row>
    <row r="36" spans="1:6" x14ac:dyDescent="0.25">
      <c r="B36" s="2" t="s">
        <v>211</v>
      </c>
      <c r="C36" s="184" t="str">
        <f t="shared" si="2"/>
        <v>MUXd</v>
      </c>
      <c r="D36" s="199">
        <f ca="1">Analysis!J33</f>
        <v>0</v>
      </c>
      <c r="E36" s="180"/>
      <c r="F36" s="180"/>
    </row>
    <row r="37" spans="1:6" x14ac:dyDescent="0.25">
      <c r="A37" s="2" t="s">
        <v>260</v>
      </c>
      <c r="B37" s="2" t="str">
        <f>Analysis!E28</f>
        <v>SO2</v>
      </c>
      <c r="C37" s="180" t="s">
        <v>266</v>
      </c>
      <c r="D37" s="28" t="str">
        <f ca="1">Analysis!L28</f>
        <v>AnS0</v>
      </c>
      <c r="E37" s="180" t="str">
        <f ca="1">Analysis!K28</f>
        <v>please select</v>
      </c>
      <c r="F37" s="184">
        <f ca="1">Analysis!M28</f>
        <v>0</v>
      </c>
    </row>
    <row r="38" spans="1:6" x14ac:dyDescent="0.25">
      <c r="B38" s="2" t="str">
        <f ca="1">Analysis!E29</f>
        <v>ETX (ethyl benzene, toluene &amp; Xylol)</v>
      </c>
      <c r="C38" s="180" t="s">
        <v>267</v>
      </c>
      <c r="D38" s="28" t="str">
        <f ca="1">Analysis!L29</f>
        <v>AnO0</v>
      </c>
      <c r="E38" s="184" t="str">
        <f ca="1">Analysis!K29</f>
        <v>please select</v>
      </c>
      <c r="F38" s="184">
        <f ca="1">Analysis!M29</f>
        <v>0</v>
      </c>
    </row>
    <row r="39" spans="1:6" x14ac:dyDescent="0.25">
      <c r="A39" s="2" t="s">
        <v>265</v>
      </c>
      <c r="B39" s="2" t="str">
        <f ca="1">Analysis!E32</f>
        <v>desorption solvent</v>
      </c>
      <c r="C39" s="180" t="s">
        <v>268</v>
      </c>
      <c r="D39" s="28" t="str">
        <f ca="1">Analysis!L32</f>
        <v>DeO0</v>
      </c>
      <c r="E39" s="180" t="str">
        <f ca="1">Analysis!K32</f>
        <v>please select</v>
      </c>
      <c r="F39" s="184">
        <f ca="1">Analysis!M32</f>
        <v>0</v>
      </c>
    </row>
    <row r="40" spans="1:6" x14ac:dyDescent="0.25">
      <c r="B40" s="2" t="str">
        <f ca="1">Analysis!E33</f>
        <v>analysis device</v>
      </c>
      <c r="C40" s="180" t="s">
        <v>269</v>
      </c>
      <c r="D40" s="28" t="str">
        <f ca="1">Analysis!L33</f>
        <v>AgO0</v>
      </c>
      <c r="E40" s="184" t="str">
        <f ca="1">Analysis!K33</f>
        <v>please select</v>
      </c>
      <c r="F40" s="184">
        <f ca="1">Analysis!M33</f>
        <v>0</v>
      </c>
    </row>
    <row r="41" spans="1:6" x14ac:dyDescent="0.25">
      <c r="D41" s="28"/>
    </row>
    <row r="42" spans="1:6" x14ac:dyDescent="0.25">
      <c r="D42" s="28"/>
    </row>
    <row r="43" spans="1:6" x14ac:dyDescent="0.25">
      <c r="D43" s="28"/>
    </row>
    <row r="44" spans="1:6" x14ac:dyDescent="0.25">
      <c r="D44" s="28"/>
    </row>
  </sheetData>
  <sheetProtection password="C72E" sheet="1" select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arbeiter xmlns="51258892-cd20-4c33-9d22-6ceccf22f631">
      <UserInfo>
        <DisplayName/>
        <AccountId xsi:nil="true"/>
        <AccountType/>
      </UserInfo>
    </Bearbeiter>
    <Bereich xmlns="51258892-cd20-4c33-9d22-6ceccf22f631">02 - Ringversuche - Auswertung</Bereich>
    <Wesentliche_x0020_Änderungen xmlns="d094d881-82cf-4719-bcaa-d17bf7469d75" xsi:nil="true"/>
    <Bearbeiter xmlns="d094d881-82cf-4719-bcaa-d17bf7469d75">
      <UserInfo>
        <DisplayName/>
        <AccountId xsi:nil="true"/>
        <AccountType/>
      </UserInfo>
    </Bearbei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B03D7739977D47A7D07D572EFD8124" ma:contentTypeVersion="8" ma:contentTypeDescription="Ein neues Dokument erstellen." ma:contentTypeScope="" ma:versionID="306c39d48e8cf95da67b00505fa0e676">
  <xsd:schema xmlns:xsd="http://www.w3.org/2001/XMLSchema" xmlns:xs="http://www.w3.org/2001/XMLSchema" xmlns:p="http://schemas.microsoft.com/office/2006/metadata/properties" xmlns:ns2="51258892-cd20-4c33-9d22-6ceccf22f631" xmlns:ns3="7be4b775-ea0d-4c6f-93d4-f8ef119819f3" xmlns:ns4="d094d881-82cf-4719-bcaa-d17bf7469d75" targetNamespace="http://schemas.microsoft.com/office/2006/metadata/properties" ma:root="true" ma:fieldsID="7a599f0e2eb0b5d3da9175adfb5e6b56" ns2:_="" ns3:_="" ns4:_="">
    <xsd:import namespace="51258892-cd20-4c33-9d22-6ceccf22f631"/>
    <xsd:import namespace="7be4b775-ea0d-4c6f-93d4-f8ef119819f3"/>
    <xsd:import namespace="d094d881-82cf-4719-bcaa-d17bf7469d75"/>
    <xsd:element name="properties">
      <xsd:complexType>
        <xsd:sequence>
          <xsd:element name="documentManagement">
            <xsd:complexType>
              <xsd:all>
                <xsd:element ref="ns2:Bereich"/>
                <xsd:element ref="ns2:Bearbeiter" minOccurs="0"/>
                <xsd:element ref="ns3:SharedWithUsers" minOccurs="0"/>
                <xsd:element ref="ns4:Wesentliche_x0020_Änderungen" minOccurs="0"/>
                <xsd:element ref="ns4:Bearbe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58892-cd20-4c33-9d22-6ceccf22f631" elementFormDefault="qualified">
    <xsd:import namespace="http://schemas.microsoft.com/office/2006/documentManagement/types"/>
    <xsd:import namespace="http://schemas.microsoft.com/office/infopath/2007/PartnerControls"/>
    <xsd:element name="Bereich" ma:index="8" ma:displayName="Bereich" ma:format="Dropdown" ma:internalName="Bereich">
      <xsd:simpleType>
        <xsd:restriction base="dms:Choice">
          <xsd:enumeration value="01 - Labor"/>
          <xsd:enumeration value="02 - Ringversuche - Auswertung"/>
          <xsd:enumeration value="03 - Ringversuche - Programme"/>
          <xsd:enumeration value="04 - Dosierung"/>
          <xsd:enumeration value="05 - Prüfstaubherstellung"/>
          <xsd:enumeration value="06 - Emissionsmessungen"/>
          <xsd:enumeration value="07 - Prüfgasuntersuchung"/>
          <xsd:enumeration value="08 - Interne QM"/>
          <xsd:enumeration value="09 - Verifizierungen"/>
          <xsd:enumeration value="10 - Haustechnik"/>
          <xsd:enumeration value="11 - Formaldehyd iodometrisch"/>
          <xsd:enumeration value="12 - Staubversand"/>
          <xsd:enumeration value="Hinweis"/>
        </xsd:restriction>
      </xsd:simpleType>
    </xsd:element>
    <xsd:element name="Bearbeiter" ma:index="9" nillable="true" ma:displayName="Bearbeiter" ma:list="UserInfo" ma:SharePointGroup="0" ma:internalName="Bearbeit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4b775-ea0d-4c6f-93d4-f8ef11981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4d881-82cf-4719-bcaa-d17bf7469d75" elementFormDefault="qualified">
    <xsd:import namespace="http://schemas.microsoft.com/office/2006/documentManagement/types"/>
    <xsd:import namespace="http://schemas.microsoft.com/office/infopath/2007/PartnerControls"/>
    <xsd:element name="Wesentliche_x0020_Änderungen" ma:index="11" nillable="true" ma:displayName="Wesentliche Änderungen" ma:internalName="Wesentliche_x0020__x00c4_nderungen">
      <xsd:simpleType>
        <xsd:restriction base="dms:Text">
          <xsd:maxLength value="255"/>
        </xsd:restriction>
      </xsd:simpleType>
    </xsd:element>
    <xsd:element name="Bearbeiter" ma:index="12" nillable="true" ma:displayName="Bearbeitet von" ma:list="UserInfo" ma:SharePointGroup="0" ma:internalName="Bearbeiter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16BA4-4AF2-4F92-B499-0011F9C93401}">
  <ds:schemaRefs>
    <ds:schemaRef ds:uri="51258892-cd20-4c33-9d22-6ceccf22f631"/>
    <ds:schemaRef ds:uri="7be4b775-ea0d-4c6f-93d4-f8ef119819f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d094d881-82cf-4719-bcaa-d17bf7469d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3DC3BA-F163-41E6-96EE-6727E9D913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8BBAFF-F8D6-4800-96C9-895CBD6BC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58892-cd20-4c33-9d22-6ceccf22f631"/>
    <ds:schemaRef ds:uri="7be4b775-ea0d-4c6f-93d4-f8ef119819f3"/>
    <ds:schemaRef ds:uri="d094d881-82cf-4719-bcaa-d17bf7469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Information</vt:lpstr>
      <vt:lpstr>Flow_conditions</vt:lpstr>
      <vt:lpstr>Dust</vt:lpstr>
      <vt:lpstr>Gas</vt:lpstr>
      <vt:lpstr>Analysis</vt:lpstr>
      <vt:lpstr>DE-EN</vt:lpstr>
      <vt:lpstr>ges</vt:lpstr>
      <vt:lpstr>info</vt:lpstr>
      <vt:lpstr>Analysis!Druckbereich</vt:lpstr>
      <vt:lpstr>Dust!Druckbereich</vt:lpstr>
      <vt:lpstr>Flow_conditions!Druckbereich</vt:lpstr>
      <vt:lpstr>Gas!Druckbereich</vt:lpstr>
      <vt:lpstr>Information!Druckbereich</vt:lpstr>
    </vt:vector>
  </TitlesOfParts>
  <Company>HLNUG - I3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ERV (Pandemieversion)</dc:title>
  <dc:subject>Results submission stack emission proficiency test HLNUG</dc:subject>
  <dc:creator>Cordes, Dr. Jens (HLNUG)</dc:creator>
  <cp:lastModifiedBy>Cordes, Dr. Jens (HLNUG)</cp:lastModifiedBy>
  <cp:lastPrinted>2015-01-16T08:42:59Z</cp:lastPrinted>
  <dcterms:created xsi:type="dcterms:W3CDTF">2013-07-25T04:35:07Z</dcterms:created>
  <dcterms:modified xsi:type="dcterms:W3CDTF">2021-12-14T11:23:36Z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0x01010012B03D7739977D47A7D07D572EFD8124</vt:lpwstr>
  </property>
  <property fmtid="{D5CDD505-2E9C-101B-9397-08002B2CF9AE}" pid="3" name="Order">
    <vt:r8>256200</vt:r8>
  </property>
</Properties>
</file>